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firstSheet="1" activeTab="1"/>
  </bookViews>
  <sheets>
    <sheet name="Титульный лист " sheetId="1" r:id="rId1"/>
    <sheet name="Движимое " sheetId="2" r:id="rId2"/>
    <sheet name="КАЗНА" sheetId="3" r:id="rId3"/>
    <sheet name="Недвижимое" sheetId="4" r:id="rId4"/>
  </sheets>
  <definedNames>
    <definedName name="_xlnm.Print_Area" localSheetId="2">'КАЗНА'!$A$1:$L$139</definedName>
  </definedNames>
  <calcPr fullCalcOnLoad="1"/>
</workbook>
</file>

<file path=xl/sharedStrings.xml><?xml version="1.0" encoding="utf-8"?>
<sst xmlns="http://schemas.openxmlformats.org/spreadsheetml/2006/main" count="2464" uniqueCount="1037">
  <si>
    <t>№ п/п</t>
  </si>
  <si>
    <t>Наименование юридического лица,его адрес</t>
  </si>
  <si>
    <t>ФИО руководителя,        телефон</t>
  </si>
  <si>
    <t>Перечень имущества, его адрес</t>
  </si>
  <si>
    <t>Год ввода в экспл.</t>
  </si>
  <si>
    <t>Первоначальн. (восстановительная)стоимость,тыс.руб.</t>
  </si>
  <si>
    <t>Остаточная стоимость ,тыс.руб.</t>
  </si>
  <si>
    <t>Площадь,     кв.м.</t>
  </si>
  <si>
    <t>Инв.№</t>
  </si>
  <si>
    <t>Право на зем.уч.,площадь,тыс.кв.м.</t>
  </si>
  <si>
    <t>Муниципальные учреждения</t>
  </si>
  <si>
    <t>Автомобиль ВАЗ-2107,двигатель№3175452 индентиф.№ ХТА 210700R0834535</t>
  </si>
  <si>
    <t>Парк культуры и отдыха х.Незаймановский ул.Красная</t>
  </si>
  <si>
    <t xml:space="preserve">Дорога асфальтированная х.Незаймановский ул Красная </t>
  </si>
  <si>
    <t>к отд №1</t>
  </si>
  <si>
    <t>1800 м,</t>
  </si>
  <si>
    <t>130 м,</t>
  </si>
  <si>
    <t>4870м,</t>
  </si>
  <si>
    <t>к правлению</t>
  </si>
  <si>
    <t xml:space="preserve">Дорога асфальтированная х.Незаймановский ул Школьная </t>
  </si>
  <si>
    <t>440м,</t>
  </si>
  <si>
    <t xml:space="preserve">Дорога асфальтированная х.Стринский ул Северная </t>
  </si>
  <si>
    <t xml:space="preserve">Дорога асфальтированная х.Незаймановский ул Мельничная </t>
  </si>
  <si>
    <t>3200м,</t>
  </si>
  <si>
    <t>1900 м,</t>
  </si>
  <si>
    <t>1760 м,</t>
  </si>
  <si>
    <t>2200 м,</t>
  </si>
  <si>
    <t xml:space="preserve"> к мтф№5</t>
  </si>
  <si>
    <t xml:space="preserve">Дорога асфальтированная х.Незаймановский  </t>
  </si>
  <si>
    <t>2550 м,</t>
  </si>
  <si>
    <t>подъезд  к свалке</t>
  </si>
  <si>
    <t xml:space="preserve">Дорога асфальтированная х.Незаймановский ул Северная </t>
  </si>
  <si>
    <t>2800 м,</t>
  </si>
  <si>
    <t>9200 м,</t>
  </si>
  <si>
    <t>Автодорога асфальтобетон х.Незаймановский ул.Братская</t>
  </si>
  <si>
    <t>1200 м.</t>
  </si>
  <si>
    <t>Автодорога асфальтобетон х.Незаймановский ул.Южная</t>
  </si>
  <si>
    <t>700 м.</t>
  </si>
  <si>
    <t>Автодорога  грунт х.Незаймановский ул.Красная</t>
  </si>
  <si>
    <t>2200 м.</t>
  </si>
  <si>
    <t>Автодорога  грунт х.Незаймановский ул.Северная</t>
  </si>
  <si>
    <t>2000 м.</t>
  </si>
  <si>
    <t>Автодорога  грунт х.Стринский ул.Северная</t>
  </si>
  <si>
    <t>3200 м.</t>
  </si>
  <si>
    <t xml:space="preserve">Площадки для сбора твердых бытовых отходов и мусора(9 шт.) х.Незаймановский ул Школьная </t>
  </si>
  <si>
    <t xml:space="preserve">Площадки для сбора твердых бытовых отходов и мусора(3 шт.) х.Незаймановский ул.Братская </t>
  </si>
  <si>
    <t>Площадки для сбора твердых бытовых отходов и мусора(3 шт.) х.Незаймановский ул.Южная</t>
  </si>
  <si>
    <t>кладбище х.Можарийский секция 3, контур 13-3</t>
  </si>
  <si>
    <t xml:space="preserve">тутовник х.Незаймановский </t>
  </si>
  <si>
    <t>дамба (ГТС) № 104 х.Незаймановский</t>
  </si>
  <si>
    <t>дамба (ГТС) № 105 х.Незаймановский</t>
  </si>
  <si>
    <t>дамба (ГТС) № 106 х.Незаймановский</t>
  </si>
  <si>
    <t>дамба (ГТС) № 107 х.Незаймановский</t>
  </si>
  <si>
    <t>дамба (ГТС) № 108 х.Незаймановский</t>
  </si>
  <si>
    <t>дамба (ГТС) № 109 х.Незаймановский</t>
  </si>
  <si>
    <t>дамба (ГТС) № 110 х.Незаймановский</t>
  </si>
  <si>
    <t>дамба (ГТС) № 111 х.Незаймановский</t>
  </si>
  <si>
    <t>дамба (ГТС) № 112 х.Незаймановский</t>
  </si>
  <si>
    <t>дамба (ГТС) № 113 х.Незаймановский</t>
  </si>
  <si>
    <t>дамба (ГТС) № 114 х.Незаймановский</t>
  </si>
  <si>
    <t>дамба (ГТС) № 115 х.Стринский</t>
  </si>
  <si>
    <t>дамба (ГТС) № 116 х.Стринский</t>
  </si>
  <si>
    <t>дамба (ГТС) № 117-1 х.Стринский</t>
  </si>
  <si>
    <t>дамба (ГТС) № 117-3 х.Стринский</t>
  </si>
  <si>
    <t>дамба (ГТС) № 117 х.Стринский</t>
  </si>
  <si>
    <t>дамба (ГТС) № 118 х.Стринский</t>
  </si>
  <si>
    <t>дамба (ГТС) №126 х.Незаймановский</t>
  </si>
  <si>
    <t>дамба (ГТС) №127 х.Незаймановский</t>
  </si>
  <si>
    <t>дамба (ГТС) №128 х.Незаймановский</t>
  </si>
  <si>
    <t>дамба (ГТС) №129 х.Незаймановский</t>
  </si>
  <si>
    <t>дамба (ГТС) №131 х.Незаймановский</t>
  </si>
  <si>
    <t>дамба (ГТС) №117*** х.Незаймановский</t>
  </si>
  <si>
    <t xml:space="preserve">Пунк учета расхода газа (ПУРГ-ШУРГ) х.Незаймановский </t>
  </si>
  <si>
    <t>газораспределительный пунк (ГРП) х.Незаймановский ул.Школьная</t>
  </si>
  <si>
    <t>Шкафной распркеделительный пунки (ШРП № 1) х.Незаймановский ул.Красная 177</t>
  </si>
  <si>
    <t>Шкафной распркеделительный пунки (ШРП № 2) х.Незаймановский ул.Красная 70</t>
  </si>
  <si>
    <t>Шкафной распркеделительный пунки (ШРП № 3) х.Незаймановский ул.Красная 264</t>
  </si>
  <si>
    <t>Катодная станция х.Незаймановский</t>
  </si>
  <si>
    <t>Газопровод низкого давления х.Незаймановский ул.Школьная</t>
  </si>
  <si>
    <t>392м</t>
  </si>
  <si>
    <t xml:space="preserve">Газопровод высокого давления Х.Незаймановский  </t>
  </si>
  <si>
    <t>9063м</t>
  </si>
  <si>
    <t>от ГРП до ПУРГ</t>
  </si>
  <si>
    <t>Газопровод низкого давления х.Незаймановский ул.Мельничная</t>
  </si>
  <si>
    <t>165,8м</t>
  </si>
  <si>
    <t>от ул.Школьная до ГК</t>
  </si>
  <si>
    <t>163м</t>
  </si>
  <si>
    <t>Газопровод высокого давления х.Незаймановский  ул.Мельничная</t>
  </si>
  <si>
    <t>от ГРП до №1</t>
  </si>
  <si>
    <t>Газопровод высокого  давления х.Незаймановский ул.Школьная</t>
  </si>
  <si>
    <t>940,55 м</t>
  </si>
  <si>
    <t>Газопровод низкого давления х.Незаймановский</t>
  </si>
  <si>
    <t xml:space="preserve">740,3м </t>
  </si>
  <si>
    <t>от ул. Мельничная до ул.Красная</t>
  </si>
  <si>
    <t xml:space="preserve">377,6м </t>
  </si>
  <si>
    <t>от  базы газового хозяйства до ГК</t>
  </si>
  <si>
    <t>Газопровод высокого давления х.Незаймановский ул.Мельничная</t>
  </si>
  <si>
    <t>463,2 м</t>
  </si>
  <si>
    <t>Газопровод высокого давления  х.Незаймановский</t>
  </si>
  <si>
    <t>120 м</t>
  </si>
  <si>
    <t>ул Школьная к центральной котельной</t>
  </si>
  <si>
    <t>327,1м</t>
  </si>
  <si>
    <t xml:space="preserve">Газопровод  низкого давления х.Незаймановская </t>
  </si>
  <si>
    <t>от ул.Школьной к 2* кв. домам</t>
  </si>
  <si>
    <t>от №1 ул.Школьная до ул.Красная</t>
  </si>
  <si>
    <t>Газопровод высокого давления х.Незаймановский ул.Школьная</t>
  </si>
  <si>
    <t>238,3 м</t>
  </si>
  <si>
    <t xml:space="preserve">Газопровод низкого давления х.Незаймановский </t>
  </si>
  <si>
    <t>от №70 до № 71 переход ч/з ул.Красную</t>
  </si>
  <si>
    <t>Газопровод высокого давления х.Незаймановский ул.Красная</t>
  </si>
  <si>
    <t>117,2 м</t>
  </si>
  <si>
    <t>119,05 м</t>
  </si>
  <si>
    <t>к ШГРП по ул. Красной</t>
  </si>
  <si>
    <t>470 м</t>
  </si>
  <si>
    <t xml:space="preserve">Газопровод низкого давления х.Незаймановский ул.Красная </t>
  </si>
  <si>
    <t>2407 м</t>
  </si>
  <si>
    <t>от  №71 до ул.Мельничной</t>
  </si>
  <si>
    <t xml:space="preserve">Газопровод низкого давления х.Незаймановский ул.Северная </t>
  </si>
  <si>
    <t>820 м</t>
  </si>
  <si>
    <t>97,7 м</t>
  </si>
  <si>
    <t>1609 м</t>
  </si>
  <si>
    <t>от ул.Школьной до заглушки</t>
  </si>
  <si>
    <t>Газопровод низкого давления х.Незаймановский ул.Южная</t>
  </si>
  <si>
    <t xml:space="preserve">755,3м </t>
  </si>
  <si>
    <t>до № 15</t>
  </si>
  <si>
    <t xml:space="preserve">291,5м </t>
  </si>
  <si>
    <t>ул.Южная -ул.Мельничная</t>
  </si>
  <si>
    <t>1104 м</t>
  </si>
  <si>
    <t>ул.Южная -ул.Братская</t>
  </si>
  <si>
    <t xml:space="preserve">Газопровод низкого давления х.Незаймановский ул. Красная </t>
  </si>
  <si>
    <t>2080 м</t>
  </si>
  <si>
    <t>51,3 м</t>
  </si>
  <si>
    <t>219 м</t>
  </si>
  <si>
    <t>от ул.Школьная к многоквартирным домам</t>
  </si>
  <si>
    <t>1582,5 м</t>
  </si>
  <si>
    <t>от № 1 до № 53</t>
  </si>
  <si>
    <t>59 м</t>
  </si>
  <si>
    <t xml:space="preserve">Газопровод низкого давления х.Незаймановский ул.Школьная </t>
  </si>
  <si>
    <t>к № 39</t>
  </si>
  <si>
    <t xml:space="preserve">44м </t>
  </si>
  <si>
    <t>от № 27а до № 26</t>
  </si>
  <si>
    <t>от № 2 до № 63</t>
  </si>
  <si>
    <t>от №59а до №66</t>
  </si>
  <si>
    <t>26,5м</t>
  </si>
  <si>
    <t>234 м</t>
  </si>
  <si>
    <t>1440,65 м</t>
  </si>
  <si>
    <t>дворовый газопровод</t>
  </si>
  <si>
    <t>Газопровод высокого  давления х.Незаймановский</t>
  </si>
  <si>
    <t>2003 год</t>
  </si>
  <si>
    <t>58,4 м</t>
  </si>
  <si>
    <t>от ПУРГ к новому ПУРГ</t>
  </si>
  <si>
    <t>ВБ-16куб.м.</t>
  </si>
  <si>
    <t xml:space="preserve">Газопровод высокого давления давления х.Незаймановский ул. Красная </t>
  </si>
  <si>
    <t>ВБ-25 куб.м.</t>
  </si>
  <si>
    <t>3000 м</t>
  </si>
  <si>
    <t xml:space="preserve">Водопровод чугун х.Незаймановский ул.Школьная </t>
  </si>
  <si>
    <t xml:space="preserve">Водопровод чугун х.Незаймановский ул.40 лет Победы </t>
  </si>
  <si>
    <t>1400 м</t>
  </si>
  <si>
    <t>Водопровод чугун х.Незаймановский ул. Мельничная</t>
  </si>
  <si>
    <t>1600 м</t>
  </si>
  <si>
    <t>Водопровод чугун х.Незаймановский ул.Братская</t>
  </si>
  <si>
    <t>2135 м</t>
  </si>
  <si>
    <t>12205 м</t>
  </si>
  <si>
    <t>Водопровод  х.Незаймановский ул.Красная</t>
  </si>
  <si>
    <t>Водопровод  х.Стринский  ул.Северная</t>
  </si>
  <si>
    <t>4000 м</t>
  </si>
  <si>
    <t>2930 м</t>
  </si>
  <si>
    <t>1950 м</t>
  </si>
  <si>
    <t xml:space="preserve">2000 м </t>
  </si>
  <si>
    <t>Водопровод  х.Незаймановский к стардому</t>
  </si>
  <si>
    <t>400 м</t>
  </si>
  <si>
    <t>200куб.м.</t>
  </si>
  <si>
    <t>270 м</t>
  </si>
  <si>
    <t>Электоросварка передвижная</t>
  </si>
  <si>
    <t>примечание</t>
  </si>
  <si>
    <t>Линии освещения населенных пунктов  светильники (23 шт.) х.Незаймановский</t>
  </si>
  <si>
    <t xml:space="preserve">НЕЗАЙМАНОВСКОГО СЕЛЬСКОГО ПОСЕЛЕНИЯ    </t>
  </si>
  <si>
    <r>
      <t>РЕЕСТР МУНИЦИПАЛЬНОЙ СОБСТВЕННОСТИ</t>
    </r>
    <r>
      <rPr>
        <b/>
        <sz val="16"/>
        <rFont val="Arial Cyr"/>
        <family val="0"/>
      </rPr>
      <t xml:space="preserve">                          </t>
    </r>
  </si>
  <si>
    <t>Тимашевского района Краснодарского края</t>
  </si>
  <si>
    <t>РАЗДЕЛ 1 НЕДВИЖИМОЕ ИМУЩЕСТВО</t>
  </si>
  <si>
    <t>Примечания</t>
  </si>
  <si>
    <t>Администрация Незаймановского сельского поселения х.Незаймановский ул.Красная 154 а</t>
  </si>
  <si>
    <t>Площадь,кол-во,протяженность</t>
  </si>
  <si>
    <t>Площадь, кол-во, протяженность</t>
  </si>
  <si>
    <t>60000кв.м</t>
  </si>
  <si>
    <t>Канализация СБО(станция биологической обработки) х.Незаймановский ул.Мельничная.1"ж"</t>
  </si>
  <si>
    <t>Штангей В.А. 30-718</t>
  </si>
  <si>
    <t>Здание административное(КБО) х.Незаймановский  ул.Красная,154А</t>
  </si>
  <si>
    <t>Здание клуба, х.Незаймановский, ул.Красная 151А</t>
  </si>
  <si>
    <t>Здание клуба, х.Стринский, ул.Красная 89А</t>
  </si>
  <si>
    <t>Пристройка к основному зданию клуба х.Незаймановский ул.Красная 151А</t>
  </si>
  <si>
    <t>ИТОГО:</t>
  </si>
  <si>
    <t>Автомобиль ВАЗ-21074  №В177 ЕУ</t>
  </si>
  <si>
    <t>Автомобиль УАЗ-469,№ 77-92 двигатель №31104096</t>
  </si>
  <si>
    <t xml:space="preserve">    на 01.04.2019г.</t>
  </si>
  <si>
    <t xml:space="preserve">Здание котельной №22 </t>
  </si>
  <si>
    <t>Квартира 2-х комнатная ул.Школьная д.№36"А"кв№4</t>
  </si>
  <si>
    <t>Нежилые помещения №1-5 (пл.123,5м2) х.Незаймановский ,ул.Школьная №126 А</t>
  </si>
  <si>
    <t>Нежилые помещения №13,18,19 (пл.43,7) х.Незаймановский ,ул.Школьная №126 А</t>
  </si>
  <si>
    <t>Передано в хоз.ведение МБУК "Незаймановский ЦКСД" дог.№1 от 09.01.2019</t>
  </si>
  <si>
    <t>Передано в хоз.ведение МБУК "Незаймановский ЦКСД" дог.№1 от 09.01.2019 Помещение пл.29,91 м2 в аренде ГБУ СО КК "Тимашевский КЦСОН" дог.№10/18 от 29.06.18</t>
  </si>
  <si>
    <t>Дорога гравийная х.Стринский ул.Красная 3,3+сев5,9</t>
  </si>
  <si>
    <t>Автодорога  асфальтобетон х.Незаймановский ул.40Лет Победы</t>
  </si>
  <si>
    <t>1700м.</t>
  </si>
  <si>
    <t>Памятник В.И.Ленину х.Незаймановский ул.Красная 126Д</t>
  </si>
  <si>
    <t>Памятник погибшим воинам в Гражданской Войне х.Стринский ул.Красная 89Г</t>
  </si>
  <si>
    <t>Памятник  погибшим в ВОВ х.Незаймановский ул.Красная 151Б</t>
  </si>
  <si>
    <t xml:space="preserve">Стадион х.Незаймановский ул.Красная №154Б </t>
  </si>
  <si>
    <t xml:space="preserve">8600 м  </t>
  </si>
  <si>
    <t>кладбище х.Незаймановский секция 8,контур 22ул.Северная №58А</t>
  </si>
  <si>
    <t>кладбище х.Незаймановский секция 12,контур3303</t>
  </si>
  <si>
    <t>кладбище х.Незаймановский секция 14,контур 22 ул.Северная</t>
  </si>
  <si>
    <t>кладбище х.Незаймановский секция 14,контур 4 ул.Северная 1Д</t>
  </si>
  <si>
    <t>кладбище х.Стринский  ул.Красная 89 Б секция 7, контур 4-22</t>
  </si>
  <si>
    <t>кладбище х.Можарийский  ул.Красная секция 1, контур 27-1</t>
  </si>
  <si>
    <t>Склад газовых баллонов ул.Мельничная 6</t>
  </si>
  <si>
    <t>Здание газового хозяйства х.Незаймановский, ул.Мельничная 7</t>
  </si>
  <si>
    <t>Реконструкция ПУРГ</t>
  </si>
  <si>
    <t>Газопровод н/д х.Стринский ул.Красная,ул.Северная</t>
  </si>
  <si>
    <t>Газопровод в/д  и ШРП х.Незаймановский ул.Красная</t>
  </si>
  <si>
    <t>Газопровод в/д х.Стринский 267/268 доли</t>
  </si>
  <si>
    <t>Газопровод н/д  ул.Красная</t>
  </si>
  <si>
    <t>Газопровод н/д х.Стринский ул.Красная</t>
  </si>
  <si>
    <t>Газораспределительная установка(котельная)</t>
  </si>
  <si>
    <t>Дымовая труба(котельная)</t>
  </si>
  <si>
    <t xml:space="preserve">     Передано в аренду согласно договора аренды имущества ОАО"АТЭК" №1 от 15.07.2011</t>
  </si>
  <si>
    <t>Теплотрасса 1900м(котельная)</t>
  </si>
  <si>
    <t>Насос 86м.куб(котельная)</t>
  </si>
  <si>
    <t>Узел учета газа(котельная)</t>
  </si>
  <si>
    <t>Котел "Братск-1"(котельная)</t>
  </si>
  <si>
    <t>Емкость металлическая(котельная)</t>
  </si>
  <si>
    <t>Дымосос(котельная)</t>
  </si>
  <si>
    <t>Водозабор №1 (артскважина ) х.Незаймановский ул.Красная №68А</t>
  </si>
  <si>
    <t>196м.ВБ-163 куб.м.</t>
  </si>
  <si>
    <t>10801140050</t>
  </si>
  <si>
    <t>80м.ВБ-163куб.м.</t>
  </si>
  <si>
    <t>10801140055</t>
  </si>
  <si>
    <t>Водозабор №2 (артскважина ) х.Незаймановский,ул.Красная №232А</t>
  </si>
  <si>
    <t>10801140056</t>
  </si>
  <si>
    <t>Водозабор №3 (артскважина ) х.Незаймановский,ул.Северная №14Б</t>
  </si>
  <si>
    <t>Водозабор №4 (артскважина с изгородью ) х.Стринский ,ул.Красная №22А</t>
  </si>
  <si>
    <t>110801140048</t>
  </si>
  <si>
    <t>Водозабор №5 (артскважина ) х.Стринский сек.4 контур 37</t>
  </si>
  <si>
    <t>110801140049</t>
  </si>
  <si>
    <t>Бак водонапорный БР-15</t>
  </si>
  <si>
    <t>110833000072</t>
  </si>
  <si>
    <t>Башня водонапорная БР-40м3 (купол 2400*4500*5;опора1020*15000*12;комплект труба падающая диам.57,тросс натяжной,люк смотровой</t>
  </si>
  <si>
    <t>110851000228</t>
  </si>
  <si>
    <t xml:space="preserve">Башня водонапорная ВБР-25м3 </t>
  </si>
  <si>
    <t>110851000051</t>
  </si>
  <si>
    <t>110851000227</t>
  </si>
  <si>
    <t>Башня Рожновского 50-м3(Департамент ЖКХ)комплект труба переливная 15м;лестница с огражд.2шт;без огражд.1шт.;тросс 75м;зажимы 6шт.</t>
  </si>
  <si>
    <t>Передано в аренду(безвозмезно)МУП ЖКХ "Незаймановский "согл.договора №4 от 03.07.2013 "О закреплении муниципального имущества на праве хозяйственного ведения"</t>
  </si>
  <si>
    <t>Передано в аренду(безвозмездно)МУП ЖКХ "Незаймановский "согл.договора №4 от 03.07.2013 "О закреплении муниципального имущества на праве хозяйственного ведения"</t>
  </si>
  <si>
    <t>110801140037</t>
  </si>
  <si>
    <t>110801140039</t>
  </si>
  <si>
    <t>110801140040</t>
  </si>
  <si>
    <t>Водопровод  х.Стринский ул.Северная</t>
  </si>
  <si>
    <t>110801140045</t>
  </si>
  <si>
    <t>Водопровод  х.Незаймановский к аэродрому</t>
  </si>
  <si>
    <t>110801140046</t>
  </si>
  <si>
    <t>110801140041</t>
  </si>
  <si>
    <t>110801140044</t>
  </si>
  <si>
    <t>110801140038</t>
  </si>
  <si>
    <t>110801140043</t>
  </si>
  <si>
    <t>110801140042</t>
  </si>
  <si>
    <t>110801140058</t>
  </si>
  <si>
    <t>110801140057</t>
  </si>
  <si>
    <t>Канализационные сети (сети)  х.Незаймановский школа</t>
  </si>
  <si>
    <t>Насос КМ 90155 СБО</t>
  </si>
  <si>
    <t>110801140047</t>
  </si>
  <si>
    <t xml:space="preserve">       Недвижимое имущество(108.51)</t>
  </si>
  <si>
    <t xml:space="preserve">    РАЗДЕЛ 3 МУНИЦИПАЛЬНАЯ КАЗНА </t>
  </si>
  <si>
    <t>Итого:</t>
  </si>
  <si>
    <t>Косилка КРН-2,1</t>
  </si>
  <si>
    <t xml:space="preserve">Травокосилка "хукварна"235К </t>
  </si>
  <si>
    <t>Автомобиль ГАЗ 5204 шасси №0967325,кузов №н/у,двигатель №048598</t>
  </si>
  <si>
    <t>Автомашина цистерна спец. АНМ 53  двигатель №250780, шасси № 1319082 пасторт 23АК33548</t>
  </si>
  <si>
    <t>Трактор ЮМЗ  мост №849849, кузов№834535ж двигатель№7Б1784</t>
  </si>
  <si>
    <t>Трактор Беларус 82.1</t>
  </si>
  <si>
    <t>Экскаватор одноковш-погрузчик ЭО 2626М-1</t>
  </si>
  <si>
    <t>Трактор Беларус 82.1 гос.№23КУ 1510</t>
  </si>
  <si>
    <t>Измельчтель веток ВХ-62</t>
  </si>
  <si>
    <t>КО-4 Коммунальный отвал</t>
  </si>
  <si>
    <t>Ковш 0,5 куб.ПКУ-0,8-5-04</t>
  </si>
  <si>
    <t>Ковш 0,8 куб.ПКУ-0,8-5</t>
  </si>
  <si>
    <t>Комплект кондиционера на трактор"Беларус МТЗ-82"</t>
  </si>
  <si>
    <t>Компрессор с ременной передачей Кратон 250/40</t>
  </si>
  <si>
    <t>Косилка КДП</t>
  </si>
  <si>
    <t>Косилка роторная навесная КРН-2,1Б</t>
  </si>
  <si>
    <t>Бензопила HYNDAI X-410</t>
  </si>
  <si>
    <t>Генератор Elitech БЭС 8000Е</t>
  </si>
  <si>
    <t>Дрель аккум.Интерскол(ДА-14,4 ЭР)</t>
  </si>
  <si>
    <t>Дрель Интерскол(ДУ-13/780 ЭР 0-2700об/мин)</t>
  </si>
  <si>
    <t>Мотопомпа Fubag PG 1000T</t>
  </si>
  <si>
    <t>Паяльник VALTEK</t>
  </si>
  <si>
    <t>Сварочный аппарат Elitech АИС-160 СА</t>
  </si>
  <si>
    <t>Станок заточный Кратон ВG14-14</t>
  </si>
  <si>
    <t>Угловая шлифовальная машина Интерскол 230/2300М</t>
  </si>
  <si>
    <t>МФУ Canon MF4410</t>
  </si>
  <si>
    <t>Насос ЭЦВ 6-10-110(2шт)</t>
  </si>
  <si>
    <t>Насос ЭЦВ 8-25-100</t>
  </si>
  <si>
    <t>Ноутбук HPg6-1304er</t>
  </si>
  <si>
    <t>Принтер HP LaserJet P1102</t>
  </si>
  <si>
    <t>Бензокоса Greenfield GF520</t>
  </si>
  <si>
    <t>Бензокоса Сангарден</t>
  </si>
  <si>
    <t>Бензопила</t>
  </si>
  <si>
    <t>Бензопила Shtil MS-180</t>
  </si>
  <si>
    <t>Ветродувка Shtil BG-50</t>
  </si>
  <si>
    <t>Газонокосилка бенз.Huter GLM-5,0-ST</t>
  </si>
  <si>
    <t>Генератор Magnus БГ 5000Е</t>
  </si>
  <si>
    <t>Генератор бензиновый MG 950C</t>
  </si>
  <si>
    <t>Генератор бензиновый Magnus БГУ 2500 FT</t>
  </si>
  <si>
    <t>Видеорегистратор PVDR-24NRL2</t>
  </si>
  <si>
    <t>Газовая плита ГЕФЕСТ 3200-06 К85</t>
  </si>
  <si>
    <t>Газовый котел KENTATSU Nobby Smart 24-2CS(библ)</t>
  </si>
  <si>
    <t>Генплан Незаймановского сп</t>
  </si>
  <si>
    <t>Детское игровое оборудование(горка,качели, качалка,карусель)</t>
  </si>
  <si>
    <t>Диван Лоранж</t>
  </si>
  <si>
    <t>Дорожные знаки (ДЕТИ) 8шт.</t>
  </si>
  <si>
    <t>Дорожные знаки (ПЕШЕХОДНЫЙ ПЕРЕХОД) 4шт.</t>
  </si>
  <si>
    <t>Дымосос Д-3.5/2.2 кВт.1500 об/мин,2шт.</t>
  </si>
  <si>
    <t>Камера видеонаблюдения BD 3570 RCV</t>
  </si>
  <si>
    <t xml:space="preserve">Камера видеонаблюдения DS-2CD2412F-1 </t>
  </si>
  <si>
    <t xml:space="preserve">Камера видеонаблюдения 1CF21 IR </t>
  </si>
  <si>
    <t>110852000444</t>
  </si>
  <si>
    <t>Контейнер для б/отходов</t>
  </si>
  <si>
    <t>110852000445</t>
  </si>
  <si>
    <t>110852000446</t>
  </si>
  <si>
    <t>110852000447</t>
  </si>
  <si>
    <t>110852000448</t>
  </si>
  <si>
    <t>110852000449</t>
  </si>
  <si>
    <t>110852000440</t>
  </si>
  <si>
    <t>Мотокоса  Patriot PT 555(2.1 л/с 2 ножа +леска)</t>
  </si>
  <si>
    <t>110852000013</t>
  </si>
  <si>
    <t>Мотокоса Patriot PT 555(2.1 л/с 2 ножа+леска)</t>
  </si>
  <si>
    <t>110852000456</t>
  </si>
  <si>
    <t>110852000487</t>
  </si>
  <si>
    <t>Мотокоса Patriot PT 555(2.1л,2-ножа,леска)</t>
  </si>
  <si>
    <t>110852000486</t>
  </si>
  <si>
    <t>Мотокоса Patriot PT555 (2.1л,2ножа,леска)</t>
  </si>
  <si>
    <t>110852000501</t>
  </si>
  <si>
    <t>Мотопомпа Magnus МП-2/33ОН</t>
  </si>
  <si>
    <t>110852000070</t>
  </si>
  <si>
    <t>Мотопомпа Высоконапорная Magnus МП-2/33ОН</t>
  </si>
  <si>
    <t>110852000022</t>
  </si>
  <si>
    <t>Насос погружной ЭЦВ 6-10-110(Ливны)</t>
  </si>
  <si>
    <t>110852000023</t>
  </si>
  <si>
    <t>Насос погружной ЭЦВ 8-25-100(Ливны)</t>
  </si>
  <si>
    <t>110852100049</t>
  </si>
  <si>
    <t>Насос ЭЦВ 8-25-100 ЗПН</t>
  </si>
  <si>
    <t>110852100009</t>
  </si>
  <si>
    <t>Ноутбук Acer E5-774-36GZ(HD+)Win10</t>
  </si>
  <si>
    <t>110852000477</t>
  </si>
  <si>
    <t>Перфоратор Интерскол П-32/1000Э</t>
  </si>
  <si>
    <t>110852000043</t>
  </si>
  <si>
    <t>Плуг ПЛН-3,35 без предплужника</t>
  </si>
  <si>
    <t>110852000099</t>
  </si>
  <si>
    <t>Погрузчик-копновоз универсальный ПКУ-0,8</t>
  </si>
  <si>
    <t>11085200044</t>
  </si>
  <si>
    <t>Прицеп тракторный 2ПТС-4,5 мод.8549</t>
  </si>
  <si>
    <t>110852002018</t>
  </si>
  <si>
    <t>Садовый трактор Master Yard CR1838 17.5 л.с</t>
  </si>
  <si>
    <t>110852000764</t>
  </si>
  <si>
    <t>Светильник светодиодный для улично-дорожной сети LE LST 3LED 60W</t>
  </si>
  <si>
    <t>110852000763</t>
  </si>
  <si>
    <t>110852000762</t>
  </si>
  <si>
    <t>110852100021</t>
  </si>
  <si>
    <t>Светофор Т-7 СОШ №9</t>
  </si>
  <si>
    <t>110852200022</t>
  </si>
  <si>
    <t>110852000081</t>
  </si>
  <si>
    <t>Сирена С-40 Промышленная (Оповещения гражданской обороны)</t>
  </si>
  <si>
    <t>110852100077</t>
  </si>
  <si>
    <t>110852000018</t>
  </si>
  <si>
    <t>Станция управления СУиЗ "Лоцман+" до 40А до 20кВт</t>
  </si>
  <si>
    <t>110852000019</t>
  </si>
  <si>
    <t>110852000020</t>
  </si>
  <si>
    <t>110852000021</t>
  </si>
  <si>
    <t>110852000054</t>
  </si>
  <si>
    <t>Стиральная машина Indezit IWSB 5105(квартира)</t>
  </si>
  <si>
    <t>110852100001</t>
  </si>
  <si>
    <t>Стойка баскетбольная</t>
  </si>
  <si>
    <t>110852100002</t>
  </si>
  <si>
    <t>110852000052</t>
  </si>
  <si>
    <t>Стол Лира Сосна карелия 1050*650(квартира)</t>
  </si>
  <si>
    <t>110852000053</t>
  </si>
  <si>
    <t>Стул СН 2.10 в ассортименте(квартира)</t>
  </si>
  <si>
    <t>110852100023</t>
  </si>
  <si>
    <t>Триммер Workmaster WT-2500B</t>
  </si>
  <si>
    <t>110852000024</t>
  </si>
  <si>
    <t>110852000760</t>
  </si>
  <si>
    <t>110852000056</t>
  </si>
  <si>
    <t>Холодильник Beko CS 328020(квартира)</t>
  </si>
  <si>
    <t>Урна стац.1опорная оцинк.с прижимом(вишня)20шт.</t>
  </si>
  <si>
    <t xml:space="preserve"> РАЗДЕЛ 2   ДВИЖИМОЕ  ИМУЩЕСТВО </t>
  </si>
  <si>
    <t>110134140028</t>
  </si>
  <si>
    <t>110134140013</t>
  </si>
  <si>
    <t>110134140085</t>
  </si>
  <si>
    <t>110134140030</t>
  </si>
  <si>
    <t>110134140019</t>
  </si>
  <si>
    <t>110134140029</t>
  </si>
  <si>
    <t>110134140094</t>
  </si>
  <si>
    <t>410127001114</t>
  </si>
  <si>
    <t>410127000654</t>
  </si>
  <si>
    <t>410127000632</t>
  </si>
  <si>
    <t>410127000639</t>
  </si>
  <si>
    <t>410127001099</t>
  </si>
  <si>
    <t>410127001144</t>
  </si>
  <si>
    <t>410127001100</t>
  </si>
  <si>
    <t>410127001105</t>
  </si>
  <si>
    <t>410127000903</t>
  </si>
  <si>
    <t>410127001121</t>
  </si>
  <si>
    <t>410127001122</t>
  </si>
  <si>
    <t>410127000904</t>
  </si>
  <si>
    <t>410127001132</t>
  </si>
  <si>
    <t>410127000017</t>
  </si>
  <si>
    <t>410127000016</t>
  </si>
  <si>
    <t>410127001140</t>
  </si>
  <si>
    <t>410127001141</t>
  </si>
  <si>
    <t>410127000014</t>
  </si>
  <si>
    <t>410127400012</t>
  </si>
  <si>
    <t>410127001154</t>
  </si>
  <si>
    <t>410127000924</t>
  </si>
  <si>
    <t>410127000925</t>
  </si>
  <si>
    <t>410127000926</t>
  </si>
  <si>
    <t>410127000927</t>
  </si>
  <si>
    <t>410127000928</t>
  </si>
  <si>
    <t>410127000636</t>
  </si>
  <si>
    <t>410127000929</t>
  </si>
  <si>
    <t>410127000644</t>
  </si>
  <si>
    <t>410127000930</t>
  </si>
  <si>
    <t>410127000931</t>
  </si>
  <si>
    <t>410127000932</t>
  </si>
  <si>
    <t>410127000933</t>
  </si>
  <si>
    <t>410127000934</t>
  </si>
  <si>
    <t>410127001110</t>
  </si>
  <si>
    <t>410127000021</t>
  </si>
  <si>
    <t>410127000905</t>
  </si>
  <si>
    <t>410127001102</t>
  </si>
  <si>
    <t>410127000033</t>
  </si>
  <si>
    <t>410127000043</t>
  </si>
  <si>
    <t>410127000044</t>
  </si>
  <si>
    <t>410127000045</t>
  </si>
  <si>
    <t>410127000046</t>
  </si>
  <si>
    <t>410127000047</t>
  </si>
  <si>
    <t>410127000041</t>
  </si>
  <si>
    <t>410127000042</t>
  </si>
  <si>
    <t>410127000034</t>
  </si>
  <si>
    <t>410127000030</t>
  </si>
  <si>
    <t>410127000031</t>
  </si>
  <si>
    <t>410127000032</t>
  </si>
  <si>
    <t>110107071708</t>
  </si>
  <si>
    <t>410127000050</t>
  </si>
  <si>
    <t>110107071706</t>
  </si>
  <si>
    <t>410127000051</t>
  </si>
  <si>
    <t>410127000056</t>
  </si>
  <si>
    <t>410127000001</t>
  </si>
  <si>
    <t>410127000003</t>
  </si>
  <si>
    <t>410127000010</t>
  </si>
  <si>
    <t>410127000009</t>
  </si>
  <si>
    <t>410127000012</t>
  </si>
  <si>
    <t>410127001104</t>
  </si>
  <si>
    <t>410127011105</t>
  </si>
  <si>
    <t>410127201502</t>
  </si>
  <si>
    <t>410127100902</t>
  </si>
  <si>
    <t>410127100904</t>
  </si>
  <si>
    <t>510128000002</t>
  </si>
  <si>
    <t>510124140029</t>
  </si>
  <si>
    <t>510124140025</t>
  </si>
  <si>
    <t>410134140087</t>
  </si>
  <si>
    <t>012.7.0078</t>
  </si>
  <si>
    <t>410127000029</t>
  </si>
  <si>
    <t>410127200624</t>
  </si>
  <si>
    <t>410127000912</t>
  </si>
  <si>
    <t>410127000913</t>
  </si>
  <si>
    <t>410127000914</t>
  </si>
  <si>
    <t>410127000915</t>
  </si>
  <si>
    <t>410127000642</t>
  </si>
  <si>
    <t>410127000917</t>
  </si>
  <si>
    <t>410127000918</t>
  </si>
  <si>
    <t>410127001150</t>
  </si>
  <si>
    <t>410127001101</t>
  </si>
  <si>
    <t>410127001464</t>
  </si>
  <si>
    <t>410127001465</t>
  </si>
  <si>
    <t>410127001108</t>
  </si>
  <si>
    <t>410127011107</t>
  </si>
  <si>
    <t>410127000900</t>
  </si>
  <si>
    <t>410127001120</t>
  </si>
  <si>
    <t>410127000019</t>
  </si>
  <si>
    <t>410127001124</t>
  </si>
  <si>
    <t>410127000018</t>
  </si>
  <si>
    <t>410127000901</t>
  </si>
  <si>
    <t>410127000015</t>
  </si>
  <si>
    <t>410127002337</t>
  </si>
  <si>
    <t>410127000013</t>
  </si>
  <si>
    <t>410127002342</t>
  </si>
  <si>
    <t>410127001146</t>
  </si>
  <si>
    <t>410127400011</t>
  </si>
  <si>
    <t>410127001153</t>
  </si>
  <si>
    <t>410127000898</t>
  </si>
  <si>
    <t>410127000899</t>
  </si>
  <si>
    <t>410127100900</t>
  </si>
  <si>
    <t>410127000616</t>
  </si>
  <si>
    <t>410127000908</t>
  </si>
  <si>
    <t>410127000907</t>
  </si>
  <si>
    <t>410127000909</t>
  </si>
  <si>
    <t>410127000910</t>
  </si>
  <si>
    <t>410127000911</t>
  </si>
  <si>
    <t>410136000500</t>
  </si>
  <si>
    <t>410127000657</t>
  </si>
  <si>
    <t>410127000660</t>
  </si>
  <si>
    <t>410127000919</t>
  </si>
  <si>
    <t>410127000920</t>
  </si>
  <si>
    <t>410127000921</t>
  </si>
  <si>
    <t>410127000922</t>
  </si>
  <si>
    <t>410127000923</t>
  </si>
  <si>
    <t>210-409000025</t>
  </si>
  <si>
    <t>410127000897</t>
  </si>
  <si>
    <t>410127000022</t>
  </si>
  <si>
    <t>410127000023</t>
  </si>
  <si>
    <t>410127000024</t>
  </si>
  <si>
    <t>410127000025</t>
  </si>
  <si>
    <t>410127000027</t>
  </si>
  <si>
    <t>410127000026</t>
  </si>
  <si>
    <t>410127000040</t>
  </si>
  <si>
    <t>410127000028</t>
  </si>
  <si>
    <t>410127000039</t>
  </si>
  <si>
    <t>410127000037</t>
  </si>
  <si>
    <t>410127000036</t>
  </si>
  <si>
    <t>410127000038</t>
  </si>
  <si>
    <t>410127000055</t>
  </si>
  <si>
    <t>410127000053</t>
  </si>
  <si>
    <t>410127000052</t>
  </si>
  <si>
    <t>410127000048</t>
  </si>
  <si>
    <t>110107071705</t>
  </si>
  <si>
    <t>410127000057</t>
  </si>
  <si>
    <t>410127000049</t>
  </si>
  <si>
    <t>110107071707</t>
  </si>
  <si>
    <t>110127070573</t>
  </si>
  <si>
    <t>410127000134</t>
  </si>
  <si>
    <t>110127070541</t>
  </si>
  <si>
    <t>410127001001</t>
  </si>
  <si>
    <t>410127000101</t>
  </si>
  <si>
    <t>410127000002</t>
  </si>
  <si>
    <t>410127000011</t>
  </si>
  <si>
    <t>410127000008</t>
  </si>
  <si>
    <t>410127001103</t>
  </si>
  <si>
    <t>410127011106</t>
  </si>
  <si>
    <t>410127201501</t>
  </si>
  <si>
    <t>410127001195</t>
  </si>
  <si>
    <t>410127100901</t>
  </si>
  <si>
    <t>410127100780</t>
  </si>
  <si>
    <t>410127100905</t>
  </si>
  <si>
    <t>410128071800</t>
  </si>
  <si>
    <t>510128000001</t>
  </si>
  <si>
    <t>410134144591</t>
  </si>
  <si>
    <t>410134146762</t>
  </si>
  <si>
    <t>510124140026</t>
  </si>
  <si>
    <t>410136000014</t>
  </si>
  <si>
    <t>410134142018</t>
  </si>
  <si>
    <t>410134142019</t>
  </si>
  <si>
    <t>510136000578</t>
  </si>
  <si>
    <t>510136000577</t>
  </si>
  <si>
    <t>110136140062</t>
  </si>
  <si>
    <t>110136140064</t>
  </si>
  <si>
    <t>110136140059</t>
  </si>
  <si>
    <t>110106160097</t>
  </si>
  <si>
    <t>410134140088</t>
  </si>
  <si>
    <t>110136140063</t>
  </si>
  <si>
    <t>110136140061</t>
  </si>
  <si>
    <t>110136140058</t>
  </si>
  <si>
    <t>110136140060</t>
  </si>
  <si>
    <t>110104140018</t>
  </si>
  <si>
    <t>110104140023</t>
  </si>
  <si>
    <t>110104140014</t>
  </si>
  <si>
    <t>110104140025</t>
  </si>
  <si>
    <t>110104140081</t>
  </si>
  <si>
    <t>210-401000052</t>
  </si>
  <si>
    <t>210-400000061</t>
  </si>
  <si>
    <t>210-409000053</t>
  </si>
  <si>
    <t>110104140037</t>
  </si>
  <si>
    <t>110104140012</t>
  </si>
  <si>
    <t>110134140008</t>
  </si>
  <si>
    <t>110104140036</t>
  </si>
  <si>
    <t>110104140034</t>
  </si>
  <si>
    <t>210-409000062</t>
  </si>
  <si>
    <t>210-409000063</t>
  </si>
  <si>
    <t>110136000475</t>
  </si>
  <si>
    <t>110133000070</t>
  </si>
  <si>
    <t>110104140024</t>
  </si>
  <si>
    <t>110104140013</t>
  </si>
  <si>
    <t>110104140019</t>
  </si>
  <si>
    <t>110104140085</t>
  </si>
  <si>
    <t>110134140083</t>
  </si>
  <si>
    <t>110104140003</t>
  </si>
  <si>
    <t>110104140026</t>
  </si>
  <si>
    <t>110134144098</t>
  </si>
  <si>
    <t>110104140125</t>
  </si>
  <si>
    <t>110104140027</t>
  </si>
  <si>
    <t>110104160006</t>
  </si>
  <si>
    <t>110133000071</t>
  </si>
  <si>
    <t>110104140086</t>
  </si>
  <si>
    <t>110104140124</t>
  </si>
  <si>
    <t>110104140016</t>
  </si>
  <si>
    <t>110134140007</t>
  </si>
  <si>
    <t>110134140089</t>
  </si>
  <si>
    <t>110134140095</t>
  </si>
  <si>
    <t>110104140020</t>
  </si>
  <si>
    <t>110134140096</t>
  </si>
  <si>
    <t>110134140087</t>
  </si>
  <si>
    <t>110134140088</t>
  </si>
  <si>
    <t>110104140078</t>
  </si>
  <si>
    <t>110104140079</t>
  </si>
  <si>
    <t>110104140082</t>
  </si>
  <si>
    <t>110136000401</t>
  </si>
  <si>
    <t>110106160114</t>
  </si>
  <si>
    <t>110106160019</t>
  </si>
  <si>
    <t>110106160016</t>
  </si>
  <si>
    <t>110106160017</t>
  </si>
  <si>
    <t>110106160018</t>
  </si>
  <si>
    <t>110136000029</t>
  </si>
  <si>
    <t>110104140029</t>
  </si>
  <si>
    <t>110136000474</t>
  </si>
  <si>
    <t>110106160015</t>
  </si>
  <si>
    <t>110106160010</t>
  </si>
  <si>
    <t>110106160012</t>
  </si>
  <si>
    <t>110106160011</t>
  </si>
  <si>
    <t>110106160020</t>
  </si>
  <si>
    <t>110135000001</t>
  </si>
  <si>
    <t>110134140092</t>
  </si>
  <si>
    <t>410124140030</t>
  </si>
  <si>
    <t>110104140030</t>
  </si>
  <si>
    <t>110104140032</t>
  </si>
  <si>
    <t>110104140005</t>
  </si>
  <si>
    <t>110104140006</t>
  </si>
  <si>
    <t>510124140024</t>
  </si>
  <si>
    <t>110134140080</t>
  </si>
  <si>
    <t>410124140033</t>
  </si>
  <si>
    <t>410124140034</t>
  </si>
  <si>
    <t>410124140032</t>
  </si>
  <si>
    <t>410124140036</t>
  </si>
  <si>
    <t>510136000042</t>
  </si>
  <si>
    <t>210104140029</t>
  </si>
  <si>
    <t>410136000038</t>
  </si>
  <si>
    <t>410134140008</t>
  </si>
  <si>
    <t>410134140009</t>
  </si>
  <si>
    <t>410136000047</t>
  </si>
  <si>
    <t>410136000045</t>
  </si>
  <si>
    <t>510136000041</t>
  </si>
  <si>
    <t>510136000043</t>
  </si>
  <si>
    <t>410136000466</t>
  </si>
  <si>
    <t>410136000467</t>
  </si>
  <si>
    <t>510124140023</t>
  </si>
  <si>
    <t>410136000044</t>
  </si>
  <si>
    <t>410136000046</t>
  </si>
  <si>
    <t>510136000470</t>
  </si>
  <si>
    <t>510136000471</t>
  </si>
  <si>
    <t>110134140191</t>
  </si>
  <si>
    <t>510124140021</t>
  </si>
  <si>
    <t>110104140010</t>
  </si>
  <si>
    <t>510124140022</t>
  </si>
  <si>
    <t>410134140085</t>
  </si>
  <si>
    <t>110104140035</t>
  </si>
  <si>
    <t>410136000100</t>
  </si>
  <si>
    <t>510124140028</t>
  </si>
  <si>
    <t>510124140031</t>
  </si>
  <si>
    <t>210104140030</t>
  </si>
  <si>
    <t>410134000024</t>
  </si>
  <si>
    <t>410124140028</t>
  </si>
  <si>
    <t>110104140007</t>
  </si>
  <si>
    <t>510124140020</t>
  </si>
  <si>
    <t>110134149025</t>
  </si>
  <si>
    <t>510124140027</t>
  </si>
  <si>
    <t>410124140025</t>
  </si>
  <si>
    <t>410134150088</t>
  </si>
  <si>
    <t>110104140017</t>
  </si>
  <si>
    <t>410104140048</t>
  </si>
  <si>
    <t>410104140049</t>
  </si>
  <si>
    <t>110134140190</t>
  </si>
  <si>
    <t>110134149026</t>
  </si>
  <si>
    <t>410104140053</t>
  </si>
  <si>
    <t>410104140050</t>
  </si>
  <si>
    <t>410104140051</t>
  </si>
  <si>
    <t>410104140052</t>
  </si>
  <si>
    <t>110133000069</t>
  </si>
  <si>
    <t>410136160023</t>
  </si>
  <si>
    <t>110106160022</t>
  </si>
  <si>
    <t>210104140031</t>
  </si>
  <si>
    <t>410136000101</t>
  </si>
  <si>
    <t>410136000099</t>
  </si>
  <si>
    <t>110104140028</t>
  </si>
  <si>
    <t>110104140009</t>
  </si>
  <si>
    <t>510124140030</t>
  </si>
  <si>
    <t>410124140029</t>
  </si>
  <si>
    <t>510136000472</t>
  </si>
  <si>
    <t>510136000473</t>
  </si>
  <si>
    <t>510124140033</t>
  </si>
  <si>
    <t>510136000478</t>
  </si>
  <si>
    <t>510136000476</t>
  </si>
  <si>
    <t>510124140038</t>
  </si>
  <si>
    <t>510124140039</t>
  </si>
  <si>
    <t>510124140040</t>
  </si>
  <si>
    <t>510124140041</t>
  </si>
  <si>
    <t>510124140034</t>
  </si>
  <si>
    <t>510124140035</t>
  </si>
  <si>
    <t>510124140036</t>
  </si>
  <si>
    <t>510124140037</t>
  </si>
  <si>
    <t>510136000469</t>
  </si>
  <si>
    <t>510136000048</t>
  </si>
  <si>
    <t>410136000049</t>
  </si>
  <si>
    <t>510136000474</t>
  </si>
  <si>
    <t>510136000475</t>
  </si>
  <si>
    <t>510136000477</t>
  </si>
  <si>
    <t>410134140027</t>
  </si>
  <si>
    <t>510136000479</t>
  </si>
  <si>
    <t>110134140014</t>
  </si>
  <si>
    <t>410124140027</t>
  </si>
  <si>
    <t>410124140026</t>
  </si>
  <si>
    <t>110136600036</t>
  </si>
  <si>
    <t>110106160021</t>
  </si>
  <si>
    <t>110136000057</t>
  </si>
  <si>
    <t>110136000058</t>
  </si>
  <si>
    <t>110136100059</t>
  </si>
  <si>
    <t>110134140016</t>
  </si>
  <si>
    <t>110134140042</t>
  </si>
  <si>
    <t>410124140088</t>
  </si>
  <si>
    <t>410124140079</t>
  </si>
  <si>
    <t>410124140082</t>
  </si>
  <si>
    <t>410124140085</t>
  </si>
  <si>
    <t>410134000579</t>
  </si>
  <si>
    <t>410134000580</t>
  </si>
  <si>
    <t>410124140080</t>
  </si>
  <si>
    <t>410124140081</t>
  </si>
  <si>
    <t>410124140086</t>
  </si>
  <si>
    <t>410136000478</t>
  </si>
  <si>
    <t>410124140084</t>
  </si>
  <si>
    <t>410134146763</t>
  </si>
  <si>
    <t>410136000479</t>
  </si>
  <si>
    <t>410124140087</t>
  </si>
  <si>
    <t>410124140083</t>
  </si>
  <si>
    <t>Ноутбук Lenovo ideaPad 320-15IKBN 15.6)Win10</t>
  </si>
  <si>
    <t>МФУ Kyocera ECOSYS M3040dn(A4.40 ДАПД)</t>
  </si>
  <si>
    <t>Ноутбук Dell Inspiron 3721 Core</t>
  </si>
  <si>
    <t>Принтер Kyocera FS-1040.32mb</t>
  </si>
  <si>
    <t>Процессор Intel Pentium G4560 3.5GHz 3Mb(Рабочее место)</t>
  </si>
  <si>
    <t>Системный блок Intel Core i3 6100(Рабочее место)</t>
  </si>
  <si>
    <t>Сплит-система Samsung AQV 12 PXDX1</t>
  </si>
  <si>
    <t xml:space="preserve"> Книга "Знакомый с детства край" Нестеренко В.Д.</t>
  </si>
  <si>
    <t>Журнал "Родная кубань"</t>
  </si>
  <si>
    <t>Книга  история физ-ры и спорта на Кубани</t>
  </si>
  <si>
    <t>Книга  мытари и всадники</t>
  </si>
  <si>
    <t>Книга "33-й год...Кубань...Голод..." Макаренко П.С.</t>
  </si>
  <si>
    <t>Книга "Азовское море" Зуев Н.</t>
  </si>
  <si>
    <t>Книга "Алфавит для девочек" Нестеренко В.Д.</t>
  </si>
  <si>
    <t>Книга "Были у мышки сынишки" Бакалдин В.Б.</t>
  </si>
  <si>
    <t>Книга "Круг любви и родства"</t>
  </si>
  <si>
    <t>Книга "Кубанские сказки" Ткаченко Е.</t>
  </si>
  <si>
    <t>Книга "Кубанский говор в курсе "Кубановедения" Гриценко Р.М.</t>
  </si>
  <si>
    <t>Книга "Настин рушник"</t>
  </si>
  <si>
    <t>Книга "Несвятые святые" и др.рассказы Архимандрит Тихон.</t>
  </si>
  <si>
    <t>Книга "О Родина! Светлое имя"Неподоба В.П.</t>
  </si>
  <si>
    <t>Книга "Открой мир без курения"Федорова Н.П.</t>
  </si>
  <si>
    <t>Книга "Придумочки-раздумочки 2" Жаданова-Канева Л.З.</t>
  </si>
  <si>
    <t>Книга "Противораковые растения Кубани" Ионов Ю.В.</t>
  </si>
  <si>
    <t>Книга "Сборник кубанских писателей для детей"</t>
  </si>
  <si>
    <t>Книга "Сказки Кавказа" Кулик Т.И.</t>
  </si>
  <si>
    <t>Книга "Царство послушания" Тараненко М.В.</t>
  </si>
  <si>
    <t>Книга Веленгурин Н.Ф. Дорога к Лукоморью</t>
  </si>
  <si>
    <t>Книга Великая Победа газетной строкой</t>
  </si>
  <si>
    <t>Книга Голуб Т.Д. Детские стихи</t>
  </si>
  <si>
    <t>Книга Ильяхов А.Г.Человек и природа</t>
  </si>
  <si>
    <t>Книга Кулик Т.И. Кружева дорог и судеб</t>
  </si>
  <si>
    <t>Книга лекарственные растения Кубани</t>
  </si>
  <si>
    <t>Книга Нестеренко В.Д. Весёлый счёт</t>
  </si>
  <si>
    <t>Книга Обитатели морских глубин</t>
  </si>
  <si>
    <t>Книга Рунов В.В. Вход со двора</t>
  </si>
  <si>
    <t>Книга Силы в упряжке</t>
  </si>
  <si>
    <t>Книга Судебный процесс по делу о зверствах</t>
  </si>
  <si>
    <t>Книга Трёхбратов Б.А. Кто есть кто в кубанов.</t>
  </si>
  <si>
    <t>Книга Чупахин Н.Н. Казачий край России</t>
  </si>
  <si>
    <t>Книга"Детские игры и забавы в станицах Кубанской и Терской областей" Сборник</t>
  </si>
  <si>
    <t>Книга"Заметки о боевых действиях и участие в Отечественной войне 1812г"Кияшко И.И.</t>
  </si>
  <si>
    <t>Кубанская библиотека  том №8</t>
  </si>
  <si>
    <t>Литература  2013г.7экз.</t>
  </si>
  <si>
    <t>Литература 2002г.</t>
  </si>
  <si>
    <t>Литература 2003г.</t>
  </si>
  <si>
    <t>Литература 2004г.</t>
  </si>
  <si>
    <t>Литература 2005г.</t>
  </si>
  <si>
    <t>Литература 2006г.</t>
  </si>
  <si>
    <t>Литература 2007г.</t>
  </si>
  <si>
    <t>Литература 2008г.</t>
  </si>
  <si>
    <t>Литература 2009г.</t>
  </si>
  <si>
    <t>Литература 2009г.краевой бюджет</t>
  </si>
  <si>
    <t>Литература 2009г.местный бюджет</t>
  </si>
  <si>
    <t>Литература 2009г.федеральные субсидии</t>
  </si>
  <si>
    <t>Литература 2010г. 11 экз.</t>
  </si>
  <si>
    <t>Литература 2010г. 30 экз.Краевой бюджет</t>
  </si>
  <si>
    <t>Литература 2010г. 35 экз.</t>
  </si>
  <si>
    <t>Литература 2010г. 51 экз.Краевой бюджет</t>
  </si>
  <si>
    <t>Литература 2010г. 84 экз.</t>
  </si>
  <si>
    <t>Литература 2011г.30экз</t>
  </si>
  <si>
    <t>Литература 2011г.70экз</t>
  </si>
  <si>
    <t>Литература 2012г. 7 экз</t>
  </si>
  <si>
    <t>Литература 2012г.36 экз.</t>
  </si>
  <si>
    <t>Литература 2012г.54 экз.</t>
  </si>
  <si>
    <t>Литература 2013г.116 экз.</t>
  </si>
  <si>
    <t>Литература 2014г.123 экз</t>
  </si>
  <si>
    <t>Литература 2015г.37 экз.мест бюджет</t>
  </si>
  <si>
    <t>Литература 2016г.23 экз.мест бюджет</t>
  </si>
  <si>
    <t>Литература 2017г.62 экз.мест бюджет</t>
  </si>
  <si>
    <t>Литература 2018г.33 экз.мест бюджет</t>
  </si>
  <si>
    <t>Принтер Epson L110 C11CC60302</t>
  </si>
  <si>
    <t xml:space="preserve">Рабочая станция в сборе </t>
  </si>
  <si>
    <t>Телевизор  GOLDSTAR LT-42A320F</t>
  </si>
  <si>
    <t xml:space="preserve"> Книга "Волейбол" Сборник </t>
  </si>
  <si>
    <t>Ведомственная подписка 2008г</t>
  </si>
  <si>
    <t>Книга  воспитание толерантности</t>
  </si>
  <si>
    <t>Книга  Ильяхов  А.Г.Закон и право</t>
  </si>
  <si>
    <t>Книга  Каплер  А.В. В тылу врага</t>
  </si>
  <si>
    <t>Книга  Кононенко Е.Перед судом народа</t>
  </si>
  <si>
    <t>Книга  Красные кавалеристы</t>
  </si>
  <si>
    <t>Книга  Не кладите луну в беззвездную ночь</t>
  </si>
  <si>
    <t>Книга  Первая мировая война</t>
  </si>
  <si>
    <t>Книга  Российская империя:победы и поражения</t>
  </si>
  <si>
    <t>Книга " У нас во дворе" Бакалдин В.Б.</t>
  </si>
  <si>
    <t>Книга "Атаманы бывшего казачьего войска"Короленко П.П.</t>
  </si>
  <si>
    <t>Книга "Великая Екатерина"Алексеев С.</t>
  </si>
  <si>
    <t>Книга "Давайте трохэ побалакаем..."</t>
  </si>
  <si>
    <t>Книга "Жизнь и судьба кубанского казака и джигита Ф.И.Елисеева" Корсакова Н.А.</t>
  </si>
  <si>
    <t>Книга "Кубанские песни с точки зрения поэтической" Ткаченко П.И.</t>
  </si>
  <si>
    <t>Книга "Кубанские синие ночи" Хохлов С.Н.</t>
  </si>
  <si>
    <t>Книга "Ледяное ожерелье Кубани" Ефремов Ю.В.</t>
  </si>
  <si>
    <t>Книга "Леса и парки Кубани" Плотников Г.</t>
  </si>
  <si>
    <t>Книга "Под знамением Врангеля"Калинник И.</t>
  </si>
  <si>
    <t>Книга "Слова и речи "Митрополит Исидор(Кириченко)</t>
  </si>
  <si>
    <t>Книга "Теннис" Сборник</t>
  </si>
  <si>
    <t>Книга "Физиология органов системы пищеварения" Коротько Г.Ф.</t>
  </si>
  <si>
    <t>Книга 20 том серии книг "Кубанская библиотека " под названием "У истоков литературы Кубани"</t>
  </si>
  <si>
    <t>Книга 21 том серии книг "Кубанская библиотека " под названием "Позтическая лирика-традиции и современности"</t>
  </si>
  <si>
    <t>Книга 22 том серии книг "Кубанская библиотека " под названием "Историческая публицистика Кубани второй половины 19-20 века"</t>
  </si>
  <si>
    <t>Книга 100 выдающ.тренеров и спортсменов Кубани</t>
  </si>
  <si>
    <t>Книга Бардадым В.П.Этюды о Екатеринодаре</t>
  </si>
  <si>
    <t>Книга Бузун Ю.Г. Кубанское казачество</t>
  </si>
  <si>
    <t>Книга Бурлаков М.В. В дни войны</t>
  </si>
  <si>
    <t>Книга Ващенко Т.Л. Стихи: Кубанская семья</t>
  </si>
  <si>
    <t>Книга Духовности святое озарение</t>
  </si>
  <si>
    <t>Книга памяти и почета Незаймановского сельского поселения</t>
  </si>
  <si>
    <t>Книга страна сказок</t>
  </si>
  <si>
    <t>Книга Фомка-белый медвежонок</t>
  </si>
  <si>
    <t>Книга Школьник Ю.К. Животные наших лесов</t>
  </si>
  <si>
    <t>Книга Школьник Ю.К. Подводный мир</t>
  </si>
  <si>
    <t>Книга Школьник Ю.К. Хищные животные</t>
  </si>
  <si>
    <t>Книга Юдин И. Партизаны Кубани</t>
  </si>
  <si>
    <t>Книга Юдин И. Следы фашистского зверя</t>
  </si>
  <si>
    <t>Кондиционер Samsung AW-05 NOCDSER</t>
  </si>
  <si>
    <t>Литература 2002г</t>
  </si>
  <si>
    <t>Литература 2009г. местный  бюджет</t>
  </si>
  <si>
    <t>Литература 2009г.фед.субсидии</t>
  </si>
  <si>
    <t>Литература 2010г.</t>
  </si>
  <si>
    <t>Литература 2010г. 47 экз.Краевой бюджет</t>
  </si>
  <si>
    <t>Литература 2010г. 62 экз.</t>
  </si>
  <si>
    <t>Литература 2010г. 81 экз.</t>
  </si>
  <si>
    <t>Литература 2010г. 83 экз.Краевой бюджет</t>
  </si>
  <si>
    <t>Литература 2010г.7 экз.</t>
  </si>
  <si>
    <t>Литература 2010г.Краевой бюджет</t>
  </si>
  <si>
    <t>Литература 2011г.6экз</t>
  </si>
  <si>
    <t>Литература 2011г.42экз</t>
  </si>
  <si>
    <t>Литература 2011г.97экз</t>
  </si>
  <si>
    <t>Литература 2012г. 94 экз.</t>
  </si>
  <si>
    <t>Литература 2012г.47 экз</t>
  </si>
  <si>
    <t>Литература 2013г.189 экз.</t>
  </si>
  <si>
    <t>Литература 2014г. 173 экз.</t>
  </si>
  <si>
    <t>Литература 2015г.75 экз.мест бюджет</t>
  </si>
  <si>
    <t>Литература 2016 (11 экз)</t>
  </si>
  <si>
    <t>Литература 2016г.49 экз.мест бюджет</t>
  </si>
  <si>
    <t>Литература 2017 (10 экз)</t>
  </si>
  <si>
    <t>Литература 2017г.69 экз.мест бюджет</t>
  </si>
  <si>
    <t>Литература 2018 (8 экз)</t>
  </si>
  <si>
    <t>Литература 2018г.53 экз.мест бюджет</t>
  </si>
  <si>
    <t>МФУ А-4 Pantum M6500</t>
  </si>
  <si>
    <t>Ноутбук Lenovo IdeaPad 320-15IAP 15.6 HD Pen (библ)</t>
  </si>
  <si>
    <t>Система видеонаблюдения ул.Красная 126А пом.1,2</t>
  </si>
  <si>
    <t>Сплит-система Electrolux Fuslon Pro New EACS-24HF/N3</t>
  </si>
  <si>
    <t xml:space="preserve">Стеллаж библиотечный </t>
  </si>
  <si>
    <t>Стеллаж библиотечный двухсторонний 900*520*1900</t>
  </si>
  <si>
    <t>Стол- кафедра 2-х тумбовый 1600*620*750/950(библиотека)</t>
  </si>
  <si>
    <t>Стол компьютерный 900*600*750(библиотека)</t>
  </si>
  <si>
    <t>Стол рабочий 1200*600*750(библиотека)</t>
  </si>
  <si>
    <t>Стул ИЗО ткань(библиотека)</t>
  </si>
  <si>
    <t>Шкаф закрытый узкий 400*350*1860(библиотека)</t>
  </si>
  <si>
    <t>Шкаф картотечный 24 яч.1235*420*1230 (библиотека)</t>
  </si>
  <si>
    <t>Шкаф с накл.полками 800*400*1860 (библиотека)</t>
  </si>
  <si>
    <t>Шкаф-стеллаж 800*350*1860 (библиотека)</t>
  </si>
  <si>
    <t>Блок системный</t>
  </si>
  <si>
    <t>Блок системный CELERON 2000/256</t>
  </si>
  <si>
    <t>Блок системный в сборе</t>
  </si>
  <si>
    <t>Генератор бензиновый БГУ2500 FT Magnus</t>
  </si>
  <si>
    <t>Дорожные знаки (13шт)</t>
  </si>
  <si>
    <t>Дорожные знаки (14шт)</t>
  </si>
  <si>
    <t>Дорожные знаки 17шт.</t>
  </si>
  <si>
    <t>ЖК Монитор 19 LG</t>
  </si>
  <si>
    <t>Компьютер SAMSUNG</t>
  </si>
  <si>
    <t>Компьютер в сборе Aser v203HV</t>
  </si>
  <si>
    <t xml:space="preserve">Компьютер в сборе ASUS P5QPL-AM </t>
  </si>
  <si>
    <t>Компьютер в сборе FORMOZA</t>
  </si>
  <si>
    <t>Контейнер для ТБО</t>
  </si>
  <si>
    <t>Контейнер для ТБО с крышкой</t>
  </si>
  <si>
    <t>Кулер AVEX H-68FSK</t>
  </si>
  <si>
    <t>Мемориальные плиты с надписями</t>
  </si>
  <si>
    <t>Монитор 17 LCD Aser</t>
  </si>
  <si>
    <t>Монитор 17 Samsyng 753</t>
  </si>
  <si>
    <t>Монитор Aser</t>
  </si>
  <si>
    <t>Монитор Aser 19</t>
  </si>
  <si>
    <t>Монитор Aser TFT 19 V193DOb blak5ms</t>
  </si>
  <si>
    <t>Монитор LG-17</t>
  </si>
  <si>
    <t>Монитор LG-19</t>
  </si>
  <si>
    <t>Монитор Phillips 18.5 193V5LSB2</t>
  </si>
  <si>
    <t>Монитор Samsung 19"S19C200BR Blak</t>
  </si>
  <si>
    <t>МФУ Многофункциональное устройство</t>
  </si>
  <si>
    <t>МФУ Сanon I-SENSYS MF 4410</t>
  </si>
  <si>
    <t xml:space="preserve">Надгробные  гранитные плиты с надписями </t>
  </si>
  <si>
    <t>ПК в сборе (Aser 19 AL1916)</t>
  </si>
  <si>
    <t>Принтер</t>
  </si>
  <si>
    <t>Принтер Epson L1300 (C11CD81402)</t>
  </si>
  <si>
    <t>Принтер HP Laser 1150 17</t>
  </si>
  <si>
    <t>Принтер HP Laser Jet P1102 (ВУС)</t>
  </si>
  <si>
    <t>Принтер Samsung</t>
  </si>
  <si>
    <t>Принтер НР LaserJet P1102</t>
  </si>
  <si>
    <t>Рабочая станция в сборе (Асеr)</t>
  </si>
  <si>
    <t>Рабочая станция в сборе Core i3 2130/4Gb/500Gb/P8H61</t>
  </si>
  <si>
    <t>Рабочая станция в сборе Core i3 2130/4Gb/500Gb/P8H61-M/DVD RW/FOX430W</t>
  </si>
  <si>
    <t>Сплит система "Samsung"</t>
  </si>
  <si>
    <t>Стабилизатор РС-ТZM5KVA 4 RELAYS(black)</t>
  </si>
  <si>
    <t>Стол  офисный</t>
  </si>
  <si>
    <t>Стол  письменный  СП-01 (ВУС)</t>
  </si>
  <si>
    <t>Стол компьютерный</t>
  </si>
  <si>
    <t>Стол компьютерный ВУС</t>
  </si>
  <si>
    <t>Факс Panaconik</t>
  </si>
  <si>
    <t>Холодильник Веко DS 325000</t>
  </si>
  <si>
    <t>Шкаф  платенный</t>
  </si>
  <si>
    <t>Шкаф 2-х створчатый</t>
  </si>
  <si>
    <t>Шкаф книжный</t>
  </si>
  <si>
    <t>Шкаф книжный "Прометей-2"(ВУС)</t>
  </si>
  <si>
    <t>Автомобиль Лада Largus универсал RS015-02U-41</t>
  </si>
  <si>
    <t>2-х полосная активная АС BEHRINGER B115D  1000Вт встроенный микшер</t>
  </si>
  <si>
    <t>DVD- плеер SAMSUNG 350</t>
  </si>
  <si>
    <t>INTOНE AS-152 2-х полос.</t>
  </si>
  <si>
    <t>Аккустическая система 350 Вт</t>
  </si>
  <si>
    <t>Активная 2-х полос.акустич.система 15</t>
  </si>
  <si>
    <t>Активная акуст.система BEHRINGER B115MP3;1*15.1*1.35.1000BT</t>
  </si>
  <si>
    <t>Активная акуст.система BEHRINGER B815NEO 1200 вт.</t>
  </si>
  <si>
    <t>Активный сабвуфер BEHRINGER B1800D-PRO 1400 вт.</t>
  </si>
  <si>
    <t>Аппарат копировальный  Canon</t>
  </si>
  <si>
    <t>Балансир "Идальго-6"</t>
  </si>
  <si>
    <t>Вешалка напольная</t>
  </si>
  <si>
    <t>Газовое отопление(газоснабжение)Административного здания клуба х.Незаймановский ул.Красная №151А</t>
  </si>
  <si>
    <t>Газовый котел BOSCH ZBR 42-3</t>
  </si>
  <si>
    <t>Головной убор "Кубань"</t>
  </si>
  <si>
    <t>Головной убор"Кубань"</t>
  </si>
  <si>
    <t>Детская игровая площадка "Идальго-6"</t>
  </si>
  <si>
    <t>Докомплект "Идальго-6"</t>
  </si>
  <si>
    <t>Ель новогодняя 3,5м(зеленая)</t>
  </si>
  <si>
    <t>Ель новогодняя 4,0м(зеленая)</t>
  </si>
  <si>
    <t xml:space="preserve">Колон.Актив.2-х ALTO MS12MA </t>
  </si>
  <si>
    <t>Костюм сценический женский "Кубань"(блуза зимняя,летняя,кушак,юбка,подъюбник)</t>
  </si>
  <si>
    <t>Костюм сценический женский"Кубань"</t>
  </si>
  <si>
    <t>Кресла театральные</t>
  </si>
  <si>
    <t>Лазерный эффектSLL200RG INVOLIGHT,красный150мВт,зеленый 50мВт DMX-512</t>
  </si>
  <si>
    <t>Микрофон SHURE PG81-XLR</t>
  </si>
  <si>
    <t>Микрофон конденсаторный SHURE</t>
  </si>
  <si>
    <t>Микрофонная стойка "Журавль"</t>
  </si>
  <si>
    <t>Микшер BEHRINGER *1222USB(4моно,4стерео,6 микр,предусил,проц.эффектов,эквалайзер)</t>
  </si>
  <si>
    <t>Монитор 18,5 LG</t>
  </si>
  <si>
    <t>Насос Grundfos 32/80 (отопление)</t>
  </si>
  <si>
    <t>Ноутбук Lenovo IdeaPad B590 15.6 Int 1000/2G/320/SM/WF/Cam/W8 59-360562</t>
  </si>
  <si>
    <t>Принтер HP Laser</t>
  </si>
  <si>
    <t>Проектор BenQ MH534 White</t>
  </si>
  <si>
    <t>Проектор EPSON 2100 ANSI im1920*1080/3LCD формат- 3D</t>
  </si>
  <si>
    <t>Проигрыватель DVD</t>
  </si>
  <si>
    <t>Пульт микш.с DSP ALTO AMX220FX</t>
  </si>
  <si>
    <t>Пульт управления INVOLIGHT DL250 DMX приборами 240 каналов(12 приборов по 20 каналов)два шатла</t>
  </si>
  <si>
    <t>Радиосистема INVOTONE WM250(два динамических микрофона)</t>
  </si>
  <si>
    <t>Радиосистема NADY UHF-10HT</t>
  </si>
  <si>
    <t>Радиосистема XLine MD-262C двухканальная с ручным передатчиком с головной гарнитурой</t>
  </si>
  <si>
    <t>Ревербератор NANOVERB №4</t>
  </si>
  <si>
    <t xml:space="preserve">Светильник EUROLITE Black Floodlight 160W </t>
  </si>
  <si>
    <t>Световой эффект</t>
  </si>
  <si>
    <t>Светодиодная панель INVOLIGHT COBBAR415 4шт. по 15 Вт,RGB(COB),DMX-512</t>
  </si>
  <si>
    <t>Светодиодный  RGB стробоскоп INVOLIGHT LED STROB450 SMD5050 мультичип 132шт.</t>
  </si>
  <si>
    <t>Светодиодный прибор American DJ RevoIII  LED RGBW с эффектом 7-ми "лунных  цветков"</t>
  </si>
  <si>
    <t>Светодиодный прибор American DJ RevoIV LED RGBW DMX-управляемый</t>
  </si>
  <si>
    <t>Светодиодный стробоскоп, SMD 5050(132шт.)INVOLIGHT LED STROB400</t>
  </si>
  <si>
    <t>Стеллы к мемориалу воинам ВОВ</t>
  </si>
  <si>
    <t xml:space="preserve">Стол компьютерный </t>
  </si>
  <si>
    <t>Стол компьютерный СК-17</t>
  </si>
  <si>
    <t>Стробоскоп</t>
  </si>
  <si>
    <t>Счетчик воды 40</t>
  </si>
  <si>
    <t>Тепловентилятор Тепломаш КЭВ-18С20Е(18Вт 380В) квадр.</t>
  </si>
  <si>
    <t>Усилитель  мощности</t>
  </si>
  <si>
    <t>Фотокамера SONY DSC-W7 10 blak</t>
  </si>
  <si>
    <t>Экран Draper Diplomat NTSC (3:4) 305/120 (10)</t>
  </si>
  <si>
    <t>Антрактно-раздвижной занавес 5,5м;4,5;1,5</t>
  </si>
  <si>
    <t>Арлекин 5,5м*0,8м</t>
  </si>
  <si>
    <t>Дороги АРЗ(антрактно-раздвижного занавеса)</t>
  </si>
  <si>
    <t>Задник 4,0м*5,5*1,5</t>
  </si>
  <si>
    <t>Камера видеонаблюдения PD-IP1-B3.6v.2.1.1</t>
  </si>
  <si>
    <t>Камера видеонаблюдения PN-IP2-B3.6P</t>
  </si>
  <si>
    <t>Кресло "Студент Микс 3М" секция 3-х местная</t>
  </si>
  <si>
    <t>Кулисы поплановые 4,0м*2,5*1,5</t>
  </si>
  <si>
    <t>Падуги поплановые 0,6м*5,5*1,5</t>
  </si>
  <si>
    <t>Портьеры на окна с карнизом и поворотами</t>
  </si>
  <si>
    <t>Сплит-система напольно-потолочная Ballu BLC_CF36HN1</t>
  </si>
  <si>
    <t>Штанкет стационарный для задника и кулис 20*20</t>
  </si>
  <si>
    <t>Винтовка пневманическая МР-512С-00 4,5 мм</t>
  </si>
  <si>
    <t>Выносной микрофон SHOW ER66S/W-Мегафон с ручкой 25Вт.12в,(сирена+свисток)</t>
  </si>
  <si>
    <t>Выносной микрофон SHOW ER68S/W- Мегафон 45 Вт.,15в,(сирена+свисток)</t>
  </si>
  <si>
    <t>Стол для настольного тенниса</t>
  </si>
  <si>
    <t>Стол настольный теннис</t>
  </si>
  <si>
    <t>Костюм Дед Мороз Царский (р.54-56)</t>
  </si>
  <si>
    <t>Костюм Снегурочка парча,серебро (р.46-48)</t>
  </si>
  <si>
    <t>Костюм Снегурочка-мини ;парча,серебро (р.42-44)</t>
  </si>
  <si>
    <t>Ноутбук Acer Exlensa EX2530-305M</t>
  </si>
  <si>
    <t>Фотокамера CANON EOS 1300D+EF-S 18-55 DCIII</t>
  </si>
  <si>
    <t xml:space="preserve"> Акустическая система,портативная LEEM PR-12HR 120Bт</t>
  </si>
  <si>
    <t>Аудио микшер MACKIE DL16S 16-канальный с WiFi модулем</t>
  </si>
  <si>
    <t>Бас- гитара CORT Fction-Bass-Plus-BM черная</t>
  </si>
  <si>
    <t>Бокс сплиттер 2-канальный BEHRINGER DI20</t>
  </si>
  <si>
    <t>Микрофон динамический с кардиодной направл.SENNHEISER XS1</t>
  </si>
  <si>
    <t>Микрофонная стойка Журавль тренога TEMPO MS100BK</t>
  </si>
  <si>
    <t xml:space="preserve">Пассивный DI-box BEHRINGER DI400P ULTRA-DI с согласованием импеданса </t>
  </si>
  <si>
    <t>Платье сценическое  12.2018</t>
  </si>
  <si>
    <t>Процессор для электрогитары DIGITECH RP55</t>
  </si>
  <si>
    <t>Рабочее место(Модуль памяти Hynix 4Gb;Процессор Corei3-7100 3MB;Материнская плата MSI H110M</t>
  </si>
  <si>
    <t>Рубаха сценическая  12.2018</t>
  </si>
  <si>
    <t>Ударная установка DDRUM D2 MB (2 коробки)5 бараб;2тарелки;стойки;</t>
  </si>
  <si>
    <t>Электрогитара CORT CR50-BK Classic Rock черная</t>
  </si>
  <si>
    <t>108.52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</si>
</sst>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"/>
    <numFmt numFmtId="174" formatCode="#,##0.00&quot;р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&lt;=9999999]###\-####;\(###\)\ ###\-####"/>
    <numFmt numFmtId="181" formatCode="00000\-0000"/>
    <numFmt numFmtId="182" formatCode="00000.0\-0000"/>
    <numFmt numFmtId="183" formatCode="00000.00\-0000"/>
    <numFmt numFmtId="184" formatCode="00000.\-0000"/>
    <numFmt numFmtId="185" formatCode="0000.\-0000"/>
    <numFmt numFmtId="186" formatCode="000.\-0000"/>
    <numFmt numFmtId="187" formatCode="00.\-0000"/>
    <numFmt numFmtId="188" formatCode="0.\-0000"/>
    <numFmt numFmtId="189" formatCode=".\-;"/>
    <numFmt numFmtId="190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20"/>
      <name val="Arial Cyr"/>
      <family val="0"/>
    </font>
    <font>
      <b/>
      <sz val="18"/>
      <name val="Arial Cyr"/>
      <family val="0"/>
    </font>
    <font>
      <b/>
      <i/>
      <sz val="18"/>
      <name val="Arial Cyr"/>
      <family val="0"/>
    </font>
    <font>
      <i/>
      <sz val="18"/>
      <name val="Arial Cyr"/>
      <family val="0"/>
    </font>
    <font>
      <b/>
      <sz val="36"/>
      <name val="Arial Cyr"/>
      <family val="0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2"/>
      <name val="Arial Cyr"/>
      <family val="0"/>
    </font>
    <font>
      <b/>
      <i/>
      <sz val="22"/>
      <name val="Arial Cyr"/>
      <family val="0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3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3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7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9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35" borderId="0" xfId="0" applyNumberFormat="1" applyFont="1" applyFill="1" applyBorder="1" applyAlignment="1">
      <alignment horizontal="left" vertical="top" wrapText="1"/>
    </xf>
    <xf numFmtId="0" fontId="14" fillId="35" borderId="0" xfId="0" applyNumberFormat="1" applyFont="1" applyFill="1" applyBorder="1" applyAlignment="1">
      <alignment horizontal="center" vertical="top" wrapText="1"/>
    </xf>
    <xf numFmtId="4" fontId="14" fillId="35" borderId="0" xfId="0" applyNumberFormat="1" applyFont="1" applyFill="1" applyBorder="1" applyAlignment="1">
      <alignment horizontal="right" vertical="top" wrapText="1"/>
    </xf>
    <xf numFmtId="0" fontId="14" fillId="35" borderId="0" xfId="0" applyNumberFormat="1" applyFont="1" applyFill="1" applyBorder="1" applyAlignment="1">
      <alignment horizontal="right" vertical="top" wrapText="1"/>
    </xf>
    <xf numFmtId="0" fontId="14" fillId="35" borderId="10" xfId="0" applyNumberFormat="1" applyFont="1" applyFill="1" applyBorder="1" applyAlignment="1">
      <alignment horizontal="left" vertical="top" wrapText="1"/>
    </xf>
    <xf numFmtId="4" fontId="34" fillId="35" borderId="29" xfId="0" applyNumberFormat="1" applyFont="1" applyFill="1" applyBorder="1" applyAlignment="1">
      <alignment horizontal="right" vertical="top" wrapText="1"/>
    </xf>
    <xf numFmtId="0" fontId="35" fillId="35" borderId="3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" fontId="35" fillId="35" borderId="29" xfId="0" applyNumberFormat="1" applyFont="1" applyFill="1" applyBorder="1" applyAlignment="1">
      <alignment horizontal="right" vertical="top" wrapText="1"/>
    </xf>
    <xf numFmtId="0" fontId="35" fillId="35" borderId="31" xfId="0" applyNumberFormat="1" applyFont="1" applyFill="1" applyBorder="1" applyAlignment="1">
      <alignment horizontal="left" vertical="top" wrapText="1"/>
    </xf>
    <xf numFmtId="0" fontId="36" fillId="35" borderId="31" xfId="0" applyNumberFormat="1" applyFont="1" applyFill="1" applyBorder="1" applyAlignment="1">
      <alignment horizontal="left" vertical="top" wrapText="1"/>
    </xf>
    <xf numFmtId="0" fontId="36" fillId="35" borderId="30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/>
    </xf>
    <xf numFmtId="0" fontId="0" fillId="0" borderId="32" xfId="0" applyBorder="1" applyAlignment="1">
      <alignment wrapText="1"/>
    </xf>
    <xf numFmtId="0" fontId="35" fillId="35" borderId="33" xfId="0" applyNumberFormat="1" applyFont="1" applyFill="1" applyBorder="1" applyAlignment="1">
      <alignment horizontal="left" vertical="top" wrapText="1"/>
    </xf>
    <xf numFmtId="0" fontId="36" fillId="35" borderId="34" xfId="0" applyNumberFormat="1" applyFont="1" applyFill="1" applyBorder="1" applyAlignment="1">
      <alignment horizontal="left" vertical="top" wrapText="1"/>
    </xf>
    <xf numFmtId="4" fontId="35" fillId="35" borderId="35" xfId="0" applyNumberFormat="1" applyFont="1" applyFill="1" applyBorder="1" applyAlignment="1">
      <alignment horizontal="right" vertical="top" wrapText="1"/>
    </xf>
    <xf numFmtId="0" fontId="36" fillId="35" borderId="33" xfId="0" applyNumberFormat="1" applyFont="1" applyFill="1" applyBorder="1" applyAlignment="1">
      <alignment horizontal="left" vertical="top" wrapText="1"/>
    </xf>
    <xf numFmtId="0" fontId="35" fillId="35" borderId="34" xfId="0" applyNumberFormat="1" applyFont="1" applyFill="1" applyBorder="1" applyAlignment="1">
      <alignment horizontal="left" vertical="top" wrapText="1"/>
    </xf>
    <xf numFmtId="0" fontId="35" fillId="35" borderId="10" xfId="0" applyNumberFormat="1" applyFont="1" applyFill="1" applyBorder="1" applyAlignment="1">
      <alignment horizontal="left" vertical="top" wrapText="1"/>
    </xf>
    <xf numFmtId="0" fontId="36" fillId="35" borderId="10" xfId="0" applyNumberFormat="1" applyFont="1" applyFill="1" applyBorder="1" applyAlignment="1">
      <alignment horizontal="left" vertical="top" wrapText="1"/>
    </xf>
    <xf numFmtId="4" fontId="35" fillId="35" borderId="10" xfId="0" applyNumberFormat="1" applyFont="1" applyFill="1" applyBorder="1" applyAlignment="1">
      <alignment horizontal="right" vertical="top" wrapText="1"/>
    </xf>
    <xf numFmtId="0" fontId="0" fillId="0" borderId="32" xfId="0" applyBorder="1" applyAlignment="1">
      <alignment/>
    </xf>
    <xf numFmtId="0" fontId="0" fillId="36" borderId="10" xfId="0" applyFill="1" applyBorder="1" applyAlignment="1">
      <alignment/>
    </xf>
    <xf numFmtId="0" fontId="14" fillId="36" borderId="10" xfId="0" applyNumberFormat="1" applyFont="1" applyFill="1" applyBorder="1" applyAlignment="1">
      <alignment horizontal="left" vertical="top" wrapText="1"/>
    </xf>
    <xf numFmtId="0" fontId="34" fillId="35" borderId="10" xfId="0" applyNumberFormat="1" applyFont="1" applyFill="1" applyBorder="1" applyAlignment="1">
      <alignment horizontal="left" vertical="top" wrapText="1"/>
    </xf>
    <xf numFmtId="0" fontId="34" fillId="35" borderId="32" xfId="0" applyNumberFormat="1" applyFont="1" applyFill="1" applyBorder="1" applyAlignment="1">
      <alignment horizontal="left" vertical="top" wrapText="1"/>
    </xf>
    <xf numFmtId="4" fontId="34" fillId="35" borderId="35" xfId="0" applyNumberFormat="1" applyFont="1" applyFill="1" applyBorder="1" applyAlignment="1">
      <alignment horizontal="right" vertical="top" wrapText="1"/>
    </xf>
    <xf numFmtId="0" fontId="37" fillId="36" borderId="10" xfId="0" applyFont="1" applyFill="1" applyBorder="1" applyAlignment="1">
      <alignment horizontal="center"/>
    </xf>
    <xf numFmtId="2" fontId="34" fillId="36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/>
    </xf>
    <xf numFmtId="173" fontId="38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12"/>
  <sheetViews>
    <sheetView zoomScale="75" zoomScaleNormal="75" zoomScalePageLayoutView="0" workbookViewId="0" topLeftCell="A4">
      <selection activeCell="H19" sqref="H19"/>
    </sheetView>
  </sheetViews>
  <sheetFormatPr defaultColWidth="9.00390625" defaultRowHeight="12.75"/>
  <cols>
    <col min="12" max="12" width="18.75390625" style="0" customWidth="1"/>
  </cols>
  <sheetData>
    <row r="4" spans="3:12" ht="156" customHeight="1">
      <c r="C4" s="54" t="s">
        <v>177</v>
      </c>
      <c r="D4" s="55"/>
      <c r="E4" s="55"/>
      <c r="F4" s="55"/>
      <c r="G4" s="55"/>
      <c r="H4" s="55"/>
      <c r="I4" s="55"/>
      <c r="J4" s="55"/>
      <c r="K4" s="55"/>
      <c r="L4" s="55"/>
    </row>
    <row r="6" spans="3:12" s="25" customFormat="1" ht="49.5" customHeight="1">
      <c r="C6" s="56" t="s">
        <v>176</v>
      </c>
      <c r="D6" s="56"/>
      <c r="E6" s="56"/>
      <c r="F6" s="56"/>
      <c r="G6" s="56"/>
      <c r="H6" s="56"/>
      <c r="I6" s="56"/>
      <c r="J6" s="56"/>
      <c r="K6" s="56"/>
      <c r="L6" s="56"/>
    </row>
    <row r="7" spans="3:12" ht="27"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3:12" ht="49.5" customHeight="1">
      <c r="C8" s="57" t="s">
        <v>178</v>
      </c>
      <c r="D8" s="57"/>
      <c r="E8" s="57"/>
      <c r="F8" s="57"/>
      <c r="G8" s="57"/>
      <c r="H8" s="57"/>
      <c r="I8" s="57"/>
      <c r="J8" s="57"/>
      <c r="K8" s="57"/>
      <c r="L8" s="57"/>
    </row>
    <row r="12" spans="6:7" ht="34.5" customHeight="1">
      <c r="F12" s="39" t="s">
        <v>194</v>
      </c>
      <c r="G12" s="39"/>
    </row>
  </sheetData>
  <sheetProtection/>
  <mergeCells count="3">
    <mergeCell ref="C4:L4"/>
    <mergeCell ref="C6:L6"/>
    <mergeCell ref="C8:L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461"/>
  <sheetViews>
    <sheetView tabSelected="1" zoomScale="75" zoomScaleNormal="75" zoomScaleSheetLayoutView="75" zoomScalePageLayoutView="0" workbookViewId="0" topLeftCell="A453">
      <selection activeCell="E387" sqref="E387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37.75390625" style="0" customWidth="1"/>
    <col min="4" max="4" width="13.25390625" style="0" customWidth="1"/>
    <col min="5" max="5" width="31.00390625" style="10" customWidth="1"/>
    <col min="6" max="6" width="8.875" style="0" customWidth="1"/>
    <col min="7" max="7" width="15.125" style="0" customWidth="1"/>
    <col min="8" max="8" width="11.375" style="0" customWidth="1"/>
    <col min="9" max="9" width="10.75390625" style="0" customWidth="1"/>
    <col min="10" max="10" width="15.875" style="18" customWidth="1"/>
    <col min="11" max="11" width="22.375" style="0" customWidth="1"/>
  </cols>
  <sheetData>
    <row r="1" spans="3:10" ht="12.75">
      <c r="C1" s="58" t="s">
        <v>394</v>
      </c>
      <c r="D1" s="58"/>
      <c r="E1" s="58"/>
      <c r="F1" s="58"/>
      <c r="G1" s="58"/>
      <c r="H1" s="58"/>
      <c r="I1" s="58"/>
      <c r="J1" s="58"/>
    </row>
    <row r="2" spans="3:13" ht="29.25" customHeight="1" thickBot="1">
      <c r="C2" s="59"/>
      <c r="D2" s="59"/>
      <c r="E2" s="59"/>
      <c r="F2" s="59"/>
      <c r="G2" s="59"/>
      <c r="H2" s="59"/>
      <c r="I2" s="59"/>
      <c r="J2" s="59"/>
      <c r="K2" s="8"/>
      <c r="L2" s="8"/>
      <c r="M2" s="8"/>
    </row>
    <row r="3" spans="2:13" ht="51" customHeight="1">
      <c r="B3" s="2" t="s">
        <v>0</v>
      </c>
      <c r="C3" s="31" t="s">
        <v>1</v>
      </c>
      <c r="D3" s="31" t="s">
        <v>2</v>
      </c>
      <c r="E3" s="31" t="s">
        <v>3</v>
      </c>
      <c r="F3" s="32" t="s">
        <v>4</v>
      </c>
      <c r="G3" s="31" t="s">
        <v>5</v>
      </c>
      <c r="H3" s="31" t="s">
        <v>6</v>
      </c>
      <c r="I3" s="31" t="s">
        <v>182</v>
      </c>
      <c r="J3" s="33" t="s">
        <v>8</v>
      </c>
      <c r="K3" s="29" t="s">
        <v>180</v>
      </c>
      <c r="L3" s="8"/>
      <c r="M3" s="8"/>
    </row>
    <row r="4" spans="2:13" s="6" customFormat="1" ht="21.75" customHeight="1" thickBot="1">
      <c r="B4" s="3">
        <v>1</v>
      </c>
      <c r="C4" s="4">
        <v>2</v>
      </c>
      <c r="D4" s="4">
        <v>3</v>
      </c>
      <c r="E4" s="17">
        <v>4</v>
      </c>
      <c r="F4" s="4">
        <v>5</v>
      </c>
      <c r="G4" s="4">
        <v>6</v>
      </c>
      <c r="H4" s="4">
        <v>7</v>
      </c>
      <c r="I4" s="4">
        <v>8</v>
      </c>
      <c r="J4" s="19"/>
      <c r="K4" s="5"/>
      <c r="L4" s="9"/>
      <c r="M4" s="9"/>
    </row>
    <row r="5" spans="2:13" ht="60.75" customHeight="1">
      <c r="B5" s="1">
        <v>1</v>
      </c>
      <c r="C5" s="11" t="s">
        <v>181</v>
      </c>
      <c r="D5" s="11" t="s">
        <v>186</v>
      </c>
      <c r="E5" s="52" t="s">
        <v>11</v>
      </c>
      <c r="F5" s="1"/>
      <c r="G5" s="46">
        <v>56639.48</v>
      </c>
      <c r="H5" s="1"/>
      <c r="I5" s="1"/>
      <c r="J5" s="15">
        <v>110852000046</v>
      </c>
      <c r="K5" s="1"/>
      <c r="L5" s="8"/>
      <c r="M5" s="8"/>
    </row>
    <row r="6" spans="2:11" ht="54" customHeight="1">
      <c r="B6" s="1"/>
      <c r="C6" s="11" t="s">
        <v>181</v>
      </c>
      <c r="D6" s="11" t="s">
        <v>186</v>
      </c>
      <c r="E6" s="11" t="s">
        <v>192</v>
      </c>
      <c r="F6" s="1"/>
      <c r="G6" s="46">
        <v>166872</v>
      </c>
      <c r="H6" s="1"/>
      <c r="I6" s="1"/>
      <c r="J6" s="15">
        <v>110852000049</v>
      </c>
      <c r="K6" s="50" t="s">
        <v>252</v>
      </c>
    </row>
    <row r="7" spans="2:11" ht="48" customHeight="1">
      <c r="B7" s="1"/>
      <c r="C7" s="11" t="s">
        <v>181</v>
      </c>
      <c r="D7" s="11" t="s">
        <v>186</v>
      </c>
      <c r="E7" s="11" t="s">
        <v>274</v>
      </c>
      <c r="F7" s="1"/>
      <c r="G7" s="46">
        <v>93000</v>
      </c>
      <c r="H7" s="1"/>
      <c r="I7" s="1"/>
      <c r="J7" s="15">
        <v>110852000042</v>
      </c>
      <c r="K7" s="50" t="s">
        <v>252</v>
      </c>
    </row>
    <row r="8" spans="2:11" ht="46.5" customHeight="1">
      <c r="B8" s="1"/>
      <c r="C8" s="11" t="s">
        <v>181</v>
      </c>
      <c r="D8" s="11" t="s">
        <v>186</v>
      </c>
      <c r="E8" s="52" t="s">
        <v>193</v>
      </c>
      <c r="F8" s="1"/>
      <c r="G8" s="46">
        <v>94666.56</v>
      </c>
      <c r="H8" s="1"/>
      <c r="I8" s="1"/>
      <c r="J8" s="15">
        <v>110852000041</v>
      </c>
      <c r="K8" s="1"/>
    </row>
    <row r="9" spans="2:11" ht="52.5" customHeight="1">
      <c r="B9" s="1">
        <v>38</v>
      </c>
      <c r="C9" s="11" t="s">
        <v>181</v>
      </c>
      <c r="D9" s="11" t="s">
        <v>186</v>
      </c>
      <c r="E9" s="11" t="s">
        <v>275</v>
      </c>
      <c r="F9" s="1">
        <v>2006</v>
      </c>
      <c r="G9" s="46">
        <v>22032.4</v>
      </c>
      <c r="H9" s="1"/>
      <c r="I9" s="1"/>
      <c r="J9" s="12">
        <v>110852100022</v>
      </c>
      <c r="K9" s="50" t="s">
        <v>252</v>
      </c>
    </row>
    <row r="10" spans="2:11" ht="90">
      <c r="B10" s="1">
        <v>42</v>
      </c>
      <c r="C10" s="11" t="s">
        <v>181</v>
      </c>
      <c r="D10" s="11" t="s">
        <v>186</v>
      </c>
      <c r="E10" s="11" t="s">
        <v>278</v>
      </c>
      <c r="F10" s="1"/>
      <c r="G10" s="46">
        <v>63526</v>
      </c>
      <c r="H10" s="1"/>
      <c r="I10" s="1"/>
      <c r="J10" s="12">
        <v>110802140047</v>
      </c>
      <c r="K10" s="50" t="s">
        <v>252</v>
      </c>
    </row>
    <row r="11" spans="2:11" ht="66.75" customHeight="1">
      <c r="B11" s="1">
        <v>46</v>
      </c>
      <c r="C11" s="11" t="s">
        <v>181</v>
      </c>
      <c r="D11" s="11" t="s">
        <v>186</v>
      </c>
      <c r="E11" s="11" t="s">
        <v>276</v>
      </c>
      <c r="F11" s="1"/>
      <c r="G11" s="46">
        <v>57752</v>
      </c>
      <c r="H11" s="1"/>
      <c r="I11" s="1"/>
      <c r="J11" s="12">
        <v>110802140048</v>
      </c>
      <c r="K11" s="50" t="s">
        <v>252</v>
      </c>
    </row>
    <row r="12" spans="2:11" ht="67.5" customHeight="1">
      <c r="B12" s="1">
        <v>47</v>
      </c>
      <c r="C12" s="11" t="s">
        <v>181</v>
      </c>
      <c r="D12" s="11" t="s">
        <v>186</v>
      </c>
      <c r="E12" s="11" t="s">
        <v>277</v>
      </c>
      <c r="F12" s="1"/>
      <c r="G12" s="46">
        <v>43131</v>
      </c>
      <c r="H12" s="1"/>
      <c r="I12" s="1"/>
      <c r="J12" s="12">
        <v>110802140049</v>
      </c>
      <c r="K12" s="50" t="s">
        <v>252</v>
      </c>
    </row>
    <row r="13" spans="2:11" ht="67.5" customHeight="1">
      <c r="B13" s="1"/>
      <c r="C13" s="11" t="s">
        <v>181</v>
      </c>
      <c r="D13" s="11" t="s">
        <v>186</v>
      </c>
      <c r="E13" s="11" t="s">
        <v>281</v>
      </c>
      <c r="F13" s="1"/>
      <c r="G13" s="46">
        <v>934000</v>
      </c>
      <c r="H13" s="1"/>
      <c r="I13" s="1"/>
      <c r="J13" s="12">
        <v>110852000048</v>
      </c>
      <c r="K13" s="50" t="s">
        <v>252</v>
      </c>
    </row>
    <row r="14" spans="2:11" ht="66" customHeight="1">
      <c r="B14" s="1">
        <v>48</v>
      </c>
      <c r="C14" s="11" t="s">
        <v>181</v>
      </c>
      <c r="D14" s="11" t="s">
        <v>186</v>
      </c>
      <c r="E14" s="11" t="s">
        <v>279</v>
      </c>
      <c r="F14" s="1"/>
      <c r="G14" s="46">
        <v>525000</v>
      </c>
      <c r="H14" s="1"/>
      <c r="I14" s="1"/>
      <c r="J14" s="12">
        <v>110852000048</v>
      </c>
      <c r="K14" s="50" t="s">
        <v>252</v>
      </c>
    </row>
    <row r="15" spans="2:11" ht="90">
      <c r="B15" s="1">
        <v>49</v>
      </c>
      <c r="C15" s="11" t="s">
        <v>181</v>
      </c>
      <c r="D15" s="11" t="s">
        <v>186</v>
      </c>
      <c r="E15" s="11" t="s">
        <v>280</v>
      </c>
      <c r="F15" s="1"/>
      <c r="G15" s="46">
        <v>904000</v>
      </c>
      <c r="H15" s="1"/>
      <c r="I15" s="1"/>
      <c r="J15" s="12">
        <v>110852000626</v>
      </c>
      <c r="K15" s="50" t="s">
        <v>252</v>
      </c>
    </row>
    <row r="16" spans="2:11" ht="76.5" customHeight="1">
      <c r="B16" s="1">
        <v>50</v>
      </c>
      <c r="C16" s="11" t="s">
        <v>181</v>
      </c>
      <c r="D16" s="11" t="s">
        <v>186</v>
      </c>
      <c r="E16" s="11" t="s">
        <v>173</v>
      </c>
      <c r="F16" s="1"/>
      <c r="G16" s="46">
        <v>25892</v>
      </c>
      <c r="H16" s="1"/>
      <c r="I16" s="1"/>
      <c r="J16" s="12">
        <v>110802140051</v>
      </c>
      <c r="K16" s="50" t="s">
        <v>252</v>
      </c>
    </row>
    <row r="17" spans="2:11" ht="61.5" customHeight="1">
      <c r="B17" s="1"/>
      <c r="C17" s="11" t="s">
        <v>181</v>
      </c>
      <c r="D17" s="11" t="s">
        <v>186</v>
      </c>
      <c r="E17" s="11" t="s">
        <v>282</v>
      </c>
      <c r="F17" s="1"/>
      <c r="G17" s="46">
        <v>99000</v>
      </c>
      <c r="H17" s="1"/>
      <c r="I17" s="1"/>
      <c r="J17" s="12">
        <v>110852000085</v>
      </c>
      <c r="K17" s="50" t="s">
        <v>252</v>
      </c>
    </row>
    <row r="18" spans="2:11" ht="90">
      <c r="B18" s="1"/>
      <c r="C18" s="11" t="s">
        <v>181</v>
      </c>
      <c r="D18" s="11" t="s">
        <v>186</v>
      </c>
      <c r="E18" s="11" t="s">
        <v>283</v>
      </c>
      <c r="F18" s="1"/>
      <c r="G18" s="46">
        <v>57500</v>
      </c>
      <c r="H18" s="1"/>
      <c r="I18" s="1"/>
      <c r="J18" s="12">
        <v>110852000059</v>
      </c>
      <c r="K18" s="50" t="s">
        <v>252</v>
      </c>
    </row>
    <row r="19" spans="2:11" ht="46.5" customHeight="1">
      <c r="B19" s="1"/>
      <c r="C19" s="11" t="s">
        <v>181</v>
      </c>
      <c r="D19" s="11" t="s">
        <v>186</v>
      </c>
      <c r="E19" s="11" t="s">
        <v>284</v>
      </c>
      <c r="F19" s="1"/>
      <c r="G19" s="46">
        <v>13300</v>
      </c>
      <c r="H19" s="1"/>
      <c r="I19" s="1"/>
      <c r="J19" s="12">
        <v>110852000100</v>
      </c>
      <c r="K19" s="50" t="s">
        <v>252</v>
      </c>
    </row>
    <row r="20" spans="2:11" ht="36.75" customHeight="1">
      <c r="B20" s="1"/>
      <c r="C20" s="11" t="s">
        <v>181</v>
      </c>
      <c r="D20" s="11" t="s">
        <v>186</v>
      </c>
      <c r="E20" s="11" t="s">
        <v>285</v>
      </c>
      <c r="F20" s="1"/>
      <c r="G20" s="46">
        <v>15200</v>
      </c>
      <c r="H20" s="1"/>
      <c r="I20" s="1"/>
      <c r="J20" s="12">
        <v>110852000101</v>
      </c>
      <c r="K20" s="50" t="s">
        <v>252</v>
      </c>
    </row>
    <row r="21" spans="2:11" ht="48" customHeight="1">
      <c r="B21" s="1"/>
      <c r="C21" s="11" t="s">
        <v>181</v>
      </c>
      <c r="D21" s="11" t="s">
        <v>186</v>
      </c>
      <c r="E21" s="11" t="s">
        <v>286</v>
      </c>
      <c r="F21" s="1"/>
      <c r="G21" s="46">
        <v>27000</v>
      </c>
      <c r="H21" s="1"/>
      <c r="I21" s="1"/>
      <c r="J21" s="12">
        <v>110852000082</v>
      </c>
      <c r="K21" s="50" t="s">
        <v>252</v>
      </c>
    </row>
    <row r="22" spans="2:11" ht="56.25" customHeight="1">
      <c r="B22" s="1"/>
      <c r="C22" s="11" t="s">
        <v>181</v>
      </c>
      <c r="D22" s="11" t="s">
        <v>186</v>
      </c>
      <c r="E22" s="11" t="s">
        <v>286</v>
      </c>
      <c r="F22" s="1"/>
      <c r="G22" s="46">
        <v>43000</v>
      </c>
      <c r="H22" s="1"/>
      <c r="I22" s="1"/>
      <c r="J22" s="12">
        <v>110852000086</v>
      </c>
      <c r="K22" s="50" t="s">
        <v>252</v>
      </c>
    </row>
    <row r="23" spans="2:11" ht="40.5" customHeight="1">
      <c r="B23" s="1"/>
      <c r="C23" s="11" t="s">
        <v>181</v>
      </c>
      <c r="D23" s="11" t="s">
        <v>186</v>
      </c>
      <c r="E23" s="11" t="s">
        <v>287</v>
      </c>
      <c r="F23" s="1"/>
      <c r="G23" s="46">
        <v>11140</v>
      </c>
      <c r="H23" s="1"/>
      <c r="I23" s="1"/>
      <c r="J23" s="12">
        <v>110852000093</v>
      </c>
      <c r="K23" s="50" t="s">
        <v>252</v>
      </c>
    </row>
    <row r="24" spans="2:11" ht="45.75" customHeight="1">
      <c r="B24" s="1"/>
      <c r="C24" s="11" t="s">
        <v>181</v>
      </c>
      <c r="D24" s="11" t="s">
        <v>186</v>
      </c>
      <c r="E24" s="11" t="s">
        <v>288</v>
      </c>
      <c r="F24" s="1"/>
      <c r="G24" s="46">
        <v>48859.2</v>
      </c>
      <c r="H24" s="1"/>
      <c r="I24" s="1"/>
      <c r="J24" s="12">
        <v>110852000017</v>
      </c>
      <c r="K24" s="50" t="s">
        <v>252</v>
      </c>
    </row>
    <row r="25" spans="2:11" ht="51.75" customHeight="1">
      <c r="B25" s="1"/>
      <c r="C25" s="11" t="s">
        <v>181</v>
      </c>
      <c r="D25" s="11" t="s">
        <v>186</v>
      </c>
      <c r="E25" s="11" t="s">
        <v>289</v>
      </c>
      <c r="F25" s="1"/>
      <c r="G25" s="46">
        <v>98500</v>
      </c>
      <c r="H25" s="1"/>
      <c r="I25" s="1"/>
      <c r="J25" s="12">
        <v>110852000097</v>
      </c>
      <c r="K25" s="50" t="s">
        <v>252</v>
      </c>
    </row>
    <row r="26" spans="2:11" ht="47.25" customHeight="1">
      <c r="B26" s="1"/>
      <c r="C26" s="11" t="s">
        <v>181</v>
      </c>
      <c r="D26" s="11" t="s">
        <v>186</v>
      </c>
      <c r="E26" s="11" t="s">
        <v>289</v>
      </c>
      <c r="F26" s="1"/>
      <c r="G26" s="46">
        <v>98500</v>
      </c>
      <c r="H26" s="1"/>
      <c r="I26" s="1"/>
      <c r="J26" s="12">
        <v>110852000098</v>
      </c>
      <c r="K26" s="50" t="s">
        <v>252</v>
      </c>
    </row>
    <row r="27" spans="2:11" ht="46.5" customHeight="1">
      <c r="B27" s="1"/>
      <c r="C27" s="11" t="s">
        <v>181</v>
      </c>
      <c r="D27" s="11" t="s">
        <v>186</v>
      </c>
      <c r="E27" s="11" t="s">
        <v>290</v>
      </c>
      <c r="F27" s="1"/>
      <c r="G27" s="46">
        <v>8390</v>
      </c>
      <c r="H27" s="1"/>
      <c r="I27" s="1"/>
      <c r="J27" s="12">
        <v>110852000014</v>
      </c>
      <c r="K27" s="50" t="s">
        <v>252</v>
      </c>
    </row>
    <row r="28" spans="2:11" ht="46.5" customHeight="1">
      <c r="B28" s="1"/>
      <c r="C28" s="11" t="s">
        <v>181</v>
      </c>
      <c r="D28" s="11" t="s">
        <v>186</v>
      </c>
      <c r="E28" s="11" t="s">
        <v>296</v>
      </c>
      <c r="F28" s="1"/>
      <c r="G28" s="46">
        <v>8060</v>
      </c>
      <c r="H28" s="1"/>
      <c r="I28" s="1"/>
      <c r="J28" s="12">
        <v>110852000006</v>
      </c>
      <c r="K28" s="50" t="s">
        <v>252</v>
      </c>
    </row>
    <row r="29" spans="2:11" ht="41.25" customHeight="1">
      <c r="B29" s="1"/>
      <c r="C29" s="11" t="s">
        <v>181</v>
      </c>
      <c r="D29" s="11" t="s">
        <v>186</v>
      </c>
      <c r="E29" s="11" t="s">
        <v>291</v>
      </c>
      <c r="F29" s="1"/>
      <c r="G29" s="46">
        <v>26880</v>
      </c>
      <c r="H29" s="1"/>
      <c r="I29" s="1"/>
      <c r="J29" s="12">
        <v>110852000005</v>
      </c>
      <c r="K29" s="50" t="s">
        <v>252</v>
      </c>
    </row>
    <row r="30" spans="2:11" ht="46.5" customHeight="1">
      <c r="B30" s="1"/>
      <c r="C30" s="11" t="s">
        <v>181</v>
      </c>
      <c r="D30" s="11" t="s">
        <v>186</v>
      </c>
      <c r="E30" s="11" t="s">
        <v>292</v>
      </c>
      <c r="F30" s="1"/>
      <c r="G30" s="46">
        <v>2760</v>
      </c>
      <c r="H30" s="1"/>
      <c r="I30" s="1"/>
      <c r="J30" s="12">
        <v>110852000010</v>
      </c>
      <c r="K30" s="50" t="s">
        <v>252</v>
      </c>
    </row>
    <row r="31" spans="2:11" ht="49.5" customHeight="1">
      <c r="B31" s="1"/>
      <c r="C31" s="11" t="s">
        <v>181</v>
      </c>
      <c r="D31" s="11" t="s">
        <v>186</v>
      </c>
      <c r="E31" s="11" t="s">
        <v>293</v>
      </c>
      <c r="F31" s="1"/>
      <c r="G31" s="46">
        <v>1450</v>
      </c>
      <c r="H31" s="1"/>
      <c r="I31" s="1"/>
      <c r="J31" s="12">
        <v>110852000008</v>
      </c>
      <c r="K31" s="50" t="s">
        <v>252</v>
      </c>
    </row>
    <row r="32" spans="2:11" ht="47.25" customHeight="1">
      <c r="B32" s="1"/>
      <c r="C32" s="11" t="s">
        <v>181</v>
      </c>
      <c r="D32" s="11" t="s">
        <v>186</v>
      </c>
      <c r="E32" s="11" t="s">
        <v>294</v>
      </c>
      <c r="F32" s="1"/>
      <c r="G32" s="46">
        <v>19590</v>
      </c>
      <c r="H32" s="1"/>
      <c r="I32" s="1"/>
      <c r="J32" s="12">
        <v>110852000004</v>
      </c>
      <c r="K32" s="50" t="s">
        <v>252</v>
      </c>
    </row>
    <row r="33" spans="2:11" ht="37.5" customHeight="1">
      <c r="B33" s="1"/>
      <c r="C33" s="11" t="s">
        <v>181</v>
      </c>
      <c r="D33" s="11" t="s">
        <v>186</v>
      </c>
      <c r="E33" s="11" t="s">
        <v>295</v>
      </c>
      <c r="F33" s="1"/>
      <c r="G33" s="46">
        <v>8000</v>
      </c>
      <c r="H33" s="1"/>
      <c r="I33" s="1"/>
      <c r="J33" s="12">
        <v>110852000015</v>
      </c>
      <c r="K33" s="50" t="s">
        <v>252</v>
      </c>
    </row>
    <row r="34" spans="2:11" ht="48" customHeight="1">
      <c r="B34" s="1"/>
      <c r="C34" s="11" t="s">
        <v>181</v>
      </c>
      <c r="D34" s="11" t="s">
        <v>186</v>
      </c>
      <c r="E34" s="11" t="s">
        <v>297</v>
      </c>
      <c r="F34" s="1"/>
      <c r="G34" s="46">
        <v>2100</v>
      </c>
      <c r="H34" s="1"/>
      <c r="I34" s="1"/>
      <c r="J34" s="12">
        <v>110852000007</v>
      </c>
      <c r="K34" s="50" t="s">
        <v>252</v>
      </c>
    </row>
    <row r="35" spans="2:11" ht="48.75" customHeight="1">
      <c r="B35" s="1"/>
      <c r="C35" s="11" t="s">
        <v>181</v>
      </c>
      <c r="D35" s="11" t="s">
        <v>186</v>
      </c>
      <c r="E35" s="11" t="s">
        <v>298</v>
      </c>
      <c r="F35" s="1"/>
      <c r="G35" s="46">
        <v>3060</v>
      </c>
      <c r="H35" s="1"/>
      <c r="I35" s="1"/>
      <c r="J35" s="12">
        <v>110852000009</v>
      </c>
      <c r="K35" s="50" t="s">
        <v>252</v>
      </c>
    </row>
    <row r="36" spans="2:11" ht="39.75" customHeight="1">
      <c r="B36" s="1"/>
      <c r="C36" s="11" t="s">
        <v>181</v>
      </c>
      <c r="D36" s="11" t="s">
        <v>186</v>
      </c>
      <c r="E36" s="11" t="s">
        <v>299</v>
      </c>
      <c r="F36" s="1"/>
      <c r="G36" s="46">
        <v>7350</v>
      </c>
      <c r="H36" s="1"/>
      <c r="I36" s="1"/>
      <c r="J36" s="12">
        <v>110852000002</v>
      </c>
      <c r="K36" s="50" t="s">
        <v>252</v>
      </c>
    </row>
    <row r="37" spans="2:11" ht="38.25" customHeight="1">
      <c r="B37" s="1"/>
      <c r="C37" s="11" t="s">
        <v>181</v>
      </c>
      <c r="D37" s="11" t="s">
        <v>186</v>
      </c>
      <c r="E37" s="11" t="s">
        <v>300</v>
      </c>
      <c r="F37" s="1"/>
      <c r="G37" s="46">
        <v>40474</v>
      </c>
      <c r="H37" s="1"/>
      <c r="I37" s="1"/>
      <c r="J37" s="12">
        <v>110852000011</v>
      </c>
      <c r="K37" s="50" t="s">
        <v>252</v>
      </c>
    </row>
    <row r="38" spans="2:11" ht="33.75" customHeight="1">
      <c r="B38" s="1"/>
      <c r="C38" s="11" t="s">
        <v>181</v>
      </c>
      <c r="D38" s="11" t="s">
        <v>186</v>
      </c>
      <c r="E38" s="11" t="s">
        <v>301</v>
      </c>
      <c r="F38" s="1"/>
      <c r="G38" s="46">
        <v>29913</v>
      </c>
      <c r="H38" s="1"/>
      <c r="I38" s="1"/>
      <c r="J38" s="12">
        <v>110852000012</v>
      </c>
      <c r="K38" s="50" t="s">
        <v>252</v>
      </c>
    </row>
    <row r="39" spans="2:11" ht="36.75" customHeight="1">
      <c r="B39" s="1"/>
      <c r="C39" s="11" t="s">
        <v>181</v>
      </c>
      <c r="D39" s="11" t="s">
        <v>186</v>
      </c>
      <c r="E39" s="11" t="s">
        <v>302</v>
      </c>
      <c r="F39" s="1"/>
      <c r="G39" s="46">
        <v>17950</v>
      </c>
      <c r="H39" s="1"/>
      <c r="I39" s="1"/>
      <c r="J39" s="12">
        <v>110852000003</v>
      </c>
      <c r="K39" s="50" t="s">
        <v>252</v>
      </c>
    </row>
    <row r="40" spans="2:11" ht="35.25" customHeight="1">
      <c r="B40" s="1"/>
      <c r="C40" s="11" t="s">
        <v>181</v>
      </c>
      <c r="D40" s="11" t="s">
        <v>186</v>
      </c>
      <c r="E40" s="11" t="s">
        <v>303</v>
      </c>
      <c r="F40" s="1"/>
      <c r="G40" s="46">
        <v>4700</v>
      </c>
      <c r="H40" s="1"/>
      <c r="I40" s="1"/>
      <c r="J40" s="12">
        <v>110852000001</v>
      </c>
      <c r="K40" s="50" t="s">
        <v>252</v>
      </c>
    </row>
    <row r="41" spans="2:11" ht="38.25" customHeight="1">
      <c r="B41" s="1"/>
      <c r="C41" s="11" t="s">
        <v>181</v>
      </c>
      <c r="D41" s="11" t="s">
        <v>186</v>
      </c>
      <c r="E41" s="11" t="s">
        <v>304</v>
      </c>
      <c r="F41" s="1"/>
      <c r="G41" s="46">
        <v>5550</v>
      </c>
      <c r="H41" s="1"/>
      <c r="I41" s="1"/>
      <c r="J41" s="12">
        <v>110852000077</v>
      </c>
      <c r="K41" s="50" t="s">
        <v>252</v>
      </c>
    </row>
    <row r="42" spans="2:11" ht="71.25" customHeight="1">
      <c r="B42" s="1"/>
      <c r="C42" s="11" t="s">
        <v>181</v>
      </c>
      <c r="D42" s="11" t="s">
        <v>186</v>
      </c>
      <c r="E42" s="11" t="s">
        <v>305</v>
      </c>
      <c r="F42" s="1"/>
      <c r="G42" s="46">
        <v>3899</v>
      </c>
      <c r="H42" s="1"/>
      <c r="I42" s="1"/>
      <c r="J42" s="12">
        <v>110852200009</v>
      </c>
      <c r="K42" s="50" t="s">
        <v>252</v>
      </c>
    </row>
    <row r="43" spans="2:11" ht="69" customHeight="1">
      <c r="B43" s="1"/>
      <c r="C43" s="11" t="s">
        <v>181</v>
      </c>
      <c r="D43" s="11" t="s">
        <v>186</v>
      </c>
      <c r="E43" s="11" t="s">
        <v>306</v>
      </c>
      <c r="F43" s="1"/>
      <c r="G43" s="46">
        <v>8000</v>
      </c>
      <c r="H43" s="1"/>
      <c r="I43" s="1"/>
      <c r="J43" s="12">
        <v>110852000065</v>
      </c>
      <c r="K43" s="50" t="s">
        <v>252</v>
      </c>
    </row>
    <row r="44" spans="2:11" ht="76.5" customHeight="1">
      <c r="B44" s="1"/>
      <c r="C44" s="11" t="s">
        <v>181</v>
      </c>
      <c r="D44" s="11" t="s">
        <v>186</v>
      </c>
      <c r="E44" s="11" t="s">
        <v>307</v>
      </c>
      <c r="F44" s="1"/>
      <c r="G44" s="46">
        <v>13590</v>
      </c>
      <c r="H44" s="1"/>
      <c r="I44" s="1"/>
      <c r="J44" s="12">
        <v>110852100024</v>
      </c>
      <c r="K44" s="50" t="s">
        <v>252</v>
      </c>
    </row>
    <row r="45" spans="2:11" ht="51" customHeight="1">
      <c r="B45" s="1"/>
      <c r="C45" s="11" t="s">
        <v>181</v>
      </c>
      <c r="D45" s="11" t="s">
        <v>186</v>
      </c>
      <c r="E45" s="11" t="s">
        <v>308</v>
      </c>
      <c r="F45" s="1"/>
      <c r="G45" s="46">
        <v>9990</v>
      </c>
      <c r="H45" s="1"/>
      <c r="I45" s="1"/>
      <c r="J45" s="12">
        <v>110852000478</v>
      </c>
      <c r="K45" s="50" t="s">
        <v>252</v>
      </c>
    </row>
    <row r="46" spans="2:11" ht="78" customHeight="1">
      <c r="B46" s="1"/>
      <c r="C46" s="11" t="s">
        <v>181</v>
      </c>
      <c r="D46" s="11" t="s">
        <v>186</v>
      </c>
      <c r="E46" s="11" t="s">
        <v>309</v>
      </c>
      <c r="F46" s="1"/>
      <c r="G46" s="46">
        <v>15423</v>
      </c>
      <c r="H46" s="1"/>
      <c r="I46" s="1"/>
      <c r="J46" s="12">
        <v>110852000476</v>
      </c>
      <c r="K46" s="50" t="s">
        <v>252</v>
      </c>
    </row>
    <row r="47" spans="2:11" ht="77.25" customHeight="1">
      <c r="B47" s="1"/>
      <c r="C47" s="11" t="s">
        <v>181</v>
      </c>
      <c r="D47" s="11" t="s">
        <v>186</v>
      </c>
      <c r="E47" s="11" t="s">
        <v>310</v>
      </c>
      <c r="F47" s="1"/>
      <c r="G47" s="46">
        <v>25600</v>
      </c>
      <c r="H47" s="1"/>
      <c r="I47" s="1"/>
      <c r="J47" s="12">
        <v>110852000071</v>
      </c>
      <c r="K47" s="50" t="s">
        <v>252</v>
      </c>
    </row>
    <row r="48" spans="2:11" ht="70.5" customHeight="1">
      <c r="B48" s="1"/>
      <c r="C48" s="11" t="s">
        <v>181</v>
      </c>
      <c r="D48" s="11" t="s">
        <v>186</v>
      </c>
      <c r="E48" s="11" t="s">
        <v>311</v>
      </c>
      <c r="F48" s="1"/>
      <c r="G48" s="46">
        <v>3850</v>
      </c>
      <c r="H48" s="1"/>
      <c r="I48" s="1"/>
      <c r="J48" s="12">
        <v>110852000066</v>
      </c>
      <c r="K48" s="50" t="s">
        <v>252</v>
      </c>
    </row>
    <row r="49" spans="2:11" ht="91.5" customHeight="1">
      <c r="B49" s="53"/>
      <c r="C49" s="11" t="s">
        <v>181</v>
      </c>
      <c r="D49" s="11" t="s">
        <v>186</v>
      </c>
      <c r="E49" s="11" t="s">
        <v>312</v>
      </c>
      <c r="F49" s="1"/>
      <c r="G49" s="46">
        <v>12380</v>
      </c>
      <c r="H49" s="1"/>
      <c r="I49" s="1"/>
      <c r="J49" s="12">
        <v>110852000581</v>
      </c>
      <c r="K49" s="50" t="s">
        <v>252</v>
      </c>
    </row>
    <row r="50" spans="2:11" ht="37.5" customHeight="1">
      <c r="B50" s="53"/>
      <c r="C50" s="11" t="s">
        <v>181</v>
      </c>
      <c r="D50" s="11" t="s">
        <v>186</v>
      </c>
      <c r="E50" s="11" t="s">
        <v>313</v>
      </c>
      <c r="F50" s="1"/>
      <c r="G50" s="46">
        <v>15740</v>
      </c>
      <c r="H50" s="1"/>
      <c r="I50" s="1"/>
      <c r="J50" s="12">
        <v>110852000186</v>
      </c>
      <c r="K50" s="1"/>
    </row>
    <row r="51" spans="2:11" ht="39" customHeight="1">
      <c r="B51" s="53"/>
      <c r="C51" s="11" t="s">
        <v>181</v>
      </c>
      <c r="D51" s="11" t="s">
        <v>186</v>
      </c>
      <c r="E51" s="11" t="s">
        <v>314</v>
      </c>
      <c r="F51" s="1"/>
      <c r="G51" s="46">
        <v>12500</v>
      </c>
      <c r="H51" s="1"/>
      <c r="I51" s="1"/>
      <c r="J51" s="12">
        <v>110852000055</v>
      </c>
      <c r="K51" s="1"/>
    </row>
    <row r="52" spans="2:11" ht="35.25" customHeight="1">
      <c r="B52" s="53"/>
      <c r="C52" s="11" t="s">
        <v>181</v>
      </c>
      <c r="D52" s="11" t="s">
        <v>186</v>
      </c>
      <c r="E52" s="11" t="s">
        <v>315</v>
      </c>
      <c r="F52" s="1"/>
      <c r="G52" s="46">
        <v>30500</v>
      </c>
      <c r="H52" s="1"/>
      <c r="I52" s="1"/>
      <c r="J52" s="12">
        <v>110852000094</v>
      </c>
      <c r="K52" s="1"/>
    </row>
    <row r="53" spans="2:11" ht="40.5" customHeight="1">
      <c r="B53" s="53"/>
      <c r="C53" s="11" t="s">
        <v>181</v>
      </c>
      <c r="D53" s="11" t="s">
        <v>186</v>
      </c>
      <c r="E53" s="11" t="s">
        <v>316</v>
      </c>
      <c r="F53" s="1"/>
      <c r="G53" s="46">
        <v>2094417</v>
      </c>
      <c r="H53" s="1"/>
      <c r="I53" s="1"/>
      <c r="J53" s="12">
        <v>110852210055</v>
      </c>
      <c r="K53" s="1"/>
    </row>
    <row r="54" spans="2:11" ht="48.75" customHeight="1">
      <c r="B54" s="53"/>
      <c r="C54" s="11" t="s">
        <v>181</v>
      </c>
      <c r="D54" s="11" t="s">
        <v>186</v>
      </c>
      <c r="E54" s="11" t="s">
        <v>317</v>
      </c>
      <c r="F54" s="1"/>
      <c r="G54" s="46">
        <v>49500</v>
      </c>
      <c r="H54" s="1"/>
      <c r="I54" s="1"/>
      <c r="J54" s="12">
        <v>110852000810</v>
      </c>
      <c r="K54" s="1"/>
    </row>
    <row r="55" spans="2:11" ht="43.5" customHeight="1">
      <c r="B55" s="53"/>
      <c r="C55" s="11" t="s">
        <v>181</v>
      </c>
      <c r="D55" s="11" t="s">
        <v>186</v>
      </c>
      <c r="E55" s="11" t="s">
        <v>317</v>
      </c>
      <c r="F55" s="1"/>
      <c r="G55" s="46">
        <v>49500</v>
      </c>
      <c r="H55" s="1"/>
      <c r="I55" s="1"/>
      <c r="J55" s="12">
        <v>110852000811</v>
      </c>
      <c r="K55" s="1"/>
    </row>
    <row r="56" spans="2:11" ht="34.5" customHeight="1">
      <c r="B56" s="53"/>
      <c r="C56" s="11" t="s">
        <v>181</v>
      </c>
      <c r="D56" s="11" t="s">
        <v>186</v>
      </c>
      <c r="E56" s="11" t="s">
        <v>318</v>
      </c>
      <c r="F56" s="1"/>
      <c r="G56" s="46">
        <v>18980</v>
      </c>
      <c r="H56" s="1"/>
      <c r="I56" s="1"/>
      <c r="J56" s="12">
        <v>110852000068</v>
      </c>
      <c r="K56" s="1"/>
    </row>
    <row r="57" spans="2:11" ht="32.25" customHeight="1">
      <c r="B57" s="53"/>
      <c r="C57" s="11" t="s">
        <v>181</v>
      </c>
      <c r="D57" s="11" t="s">
        <v>186</v>
      </c>
      <c r="E57" s="11" t="s">
        <v>319</v>
      </c>
      <c r="F57" s="1"/>
      <c r="G57" s="46">
        <v>31200</v>
      </c>
      <c r="H57" s="1"/>
      <c r="I57" s="1"/>
      <c r="J57" s="12">
        <v>110852100048</v>
      </c>
      <c r="K57" s="1"/>
    </row>
    <row r="58" spans="2:11" ht="59.25" customHeight="1">
      <c r="B58" s="53"/>
      <c r="C58" s="11" t="s">
        <v>181</v>
      </c>
      <c r="D58" s="11" t="s">
        <v>186</v>
      </c>
      <c r="E58" s="11" t="s">
        <v>320</v>
      </c>
      <c r="F58" s="1"/>
      <c r="G58" s="46">
        <v>15600</v>
      </c>
      <c r="H58" s="1"/>
      <c r="I58" s="1"/>
      <c r="J58" s="12">
        <v>110852000790</v>
      </c>
      <c r="K58" s="1"/>
    </row>
    <row r="59" spans="2:11" ht="43.5" customHeight="1">
      <c r="B59" s="53"/>
      <c r="C59" s="11" t="s">
        <v>181</v>
      </c>
      <c r="D59" s="11" t="s">
        <v>186</v>
      </c>
      <c r="E59" s="11" t="s">
        <v>321</v>
      </c>
      <c r="F59" s="1"/>
      <c r="G59" s="46">
        <v>43800</v>
      </c>
      <c r="H59" s="1"/>
      <c r="I59" s="1"/>
      <c r="J59" s="12">
        <v>110852100006</v>
      </c>
      <c r="K59" s="1"/>
    </row>
    <row r="60" spans="2:11" ht="41.25" customHeight="1">
      <c r="B60" s="53"/>
      <c r="C60" s="11" t="s">
        <v>181</v>
      </c>
      <c r="D60" s="11" t="s">
        <v>186</v>
      </c>
      <c r="E60" s="11" t="s">
        <v>322</v>
      </c>
      <c r="F60" s="1"/>
      <c r="G60" s="46">
        <v>15000</v>
      </c>
      <c r="H60" s="1"/>
      <c r="I60" s="1"/>
      <c r="J60" s="12">
        <v>110852000185</v>
      </c>
      <c r="K60" s="1"/>
    </row>
    <row r="61" spans="2:11" ht="47.25" customHeight="1">
      <c r="B61" s="53"/>
      <c r="C61" s="11" t="s">
        <v>181</v>
      </c>
      <c r="D61" s="11" t="s">
        <v>186</v>
      </c>
      <c r="E61" s="11" t="s">
        <v>323</v>
      </c>
      <c r="F61" s="1"/>
      <c r="G61" s="46">
        <v>10000</v>
      </c>
      <c r="H61" s="1"/>
      <c r="I61" s="1"/>
      <c r="J61" s="12">
        <v>110852100196</v>
      </c>
      <c r="K61" s="1"/>
    </row>
    <row r="62" spans="2:11" ht="46.5" customHeight="1">
      <c r="B62" s="53"/>
      <c r="C62" s="11" t="s">
        <v>181</v>
      </c>
      <c r="D62" s="11" t="s">
        <v>186</v>
      </c>
      <c r="E62" s="11" t="s">
        <v>324</v>
      </c>
      <c r="F62" s="1"/>
      <c r="G62" s="46">
        <v>12000</v>
      </c>
      <c r="H62" s="1"/>
      <c r="I62" s="1"/>
      <c r="J62" s="12">
        <v>110852100197</v>
      </c>
      <c r="K62" s="1"/>
    </row>
    <row r="63" spans="2:11" ht="44.25" customHeight="1">
      <c r="B63" s="53"/>
      <c r="C63" s="11" t="s">
        <v>181</v>
      </c>
      <c r="D63" s="11" t="s">
        <v>186</v>
      </c>
      <c r="E63" s="11" t="s">
        <v>324</v>
      </c>
      <c r="F63" s="1"/>
      <c r="G63" s="46">
        <v>12000</v>
      </c>
      <c r="H63" s="1"/>
      <c r="I63" s="1"/>
      <c r="J63" s="12">
        <v>110852100198</v>
      </c>
      <c r="K63" s="1"/>
    </row>
    <row r="64" spans="2:11" ht="42" customHeight="1">
      <c r="B64" s="53"/>
      <c r="C64" s="11" t="s">
        <v>181</v>
      </c>
      <c r="D64" s="11" t="s">
        <v>186</v>
      </c>
      <c r="E64" s="79" t="s">
        <v>326</v>
      </c>
      <c r="F64" s="80"/>
      <c r="G64" s="81">
        <f>5750</f>
        <v>5750</v>
      </c>
      <c r="H64" s="80"/>
      <c r="I64" s="80"/>
      <c r="J64" s="82" t="s">
        <v>325</v>
      </c>
      <c r="K64" s="1"/>
    </row>
    <row r="65" spans="2:36" ht="44.25" customHeight="1">
      <c r="B65" s="53"/>
      <c r="C65" s="11" t="s">
        <v>181</v>
      </c>
      <c r="D65" s="11" t="s">
        <v>186</v>
      </c>
      <c r="E65" s="79" t="s">
        <v>326</v>
      </c>
      <c r="F65" s="83"/>
      <c r="G65" s="81">
        <f>5750</f>
        <v>5750</v>
      </c>
      <c r="H65" s="83"/>
      <c r="I65" s="84"/>
      <c r="J65" s="82" t="s">
        <v>327</v>
      </c>
      <c r="K65" s="77"/>
      <c r="L65" s="73"/>
      <c r="M65" s="73"/>
      <c r="N65" s="73"/>
      <c r="O65" s="73"/>
      <c r="P65" s="74"/>
      <c r="Q65" s="74"/>
      <c r="R65" s="74"/>
      <c r="S65" s="75"/>
      <c r="T65" s="75"/>
      <c r="U65" s="75"/>
      <c r="V65" s="75"/>
      <c r="W65" s="75"/>
      <c r="X65" s="75"/>
      <c r="Y65" s="74"/>
      <c r="Z65" s="76"/>
      <c r="AA65" s="76"/>
      <c r="AB65" s="74"/>
      <c r="AC65" s="74"/>
      <c r="AD65" s="74"/>
      <c r="AE65" s="76"/>
      <c r="AF65" s="76"/>
      <c r="AG65" s="76"/>
      <c r="AH65" s="74"/>
      <c r="AI65" s="74"/>
      <c r="AJ65" s="75"/>
    </row>
    <row r="66" spans="2:36" ht="45" customHeight="1">
      <c r="B66" s="53"/>
      <c r="C66" s="11" t="s">
        <v>181</v>
      </c>
      <c r="D66" s="11" t="s">
        <v>186</v>
      </c>
      <c r="E66" s="79" t="s">
        <v>326</v>
      </c>
      <c r="F66" s="83"/>
      <c r="G66" s="81">
        <f>5750</f>
        <v>5750</v>
      </c>
      <c r="H66" s="83"/>
      <c r="I66" s="84"/>
      <c r="J66" s="82" t="s">
        <v>328</v>
      </c>
      <c r="K66" s="77"/>
      <c r="L66" s="73"/>
      <c r="M66" s="73"/>
      <c r="N66" s="73"/>
      <c r="O66" s="73"/>
      <c r="P66" s="74"/>
      <c r="Q66" s="74"/>
      <c r="R66" s="74"/>
      <c r="S66" s="75"/>
      <c r="T66" s="75"/>
      <c r="U66" s="75"/>
      <c r="V66" s="75"/>
      <c r="W66" s="75"/>
      <c r="X66" s="75"/>
      <c r="Y66" s="74"/>
      <c r="Z66" s="76"/>
      <c r="AA66" s="76"/>
      <c r="AB66" s="74"/>
      <c r="AC66" s="74"/>
      <c r="AD66" s="74"/>
      <c r="AE66" s="76"/>
      <c r="AF66" s="76"/>
      <c r="AG66" s="76"/>
      <c r="AH66" s="74"/>
      <c r="AI66" s="74"/>
      <c r="AJ66" s="75"/>
    </row>
    <row r="67" spans="2:36" ht="42" customHeight="1">
      <c r="B67" s="53"/>
      <c r="C67" s="11" t="s">
        <v>181</v>
      </c>
      <c r="D67" s="11" t="s">
        <v>186</v>
      </c>
      <c r="E67" s="79" t="s">
        <v>326</v>
      </c>
      <c r="F67" s="83"/>
      <c r="G67" s="81">
        <f>5750</f>
        <v>5750</v>
      </c>
      <c r="H67" s="83"/>
      <c r="I67" s="84"/>
      <c r="J67" s="82" t="s">
        <v>329</v>
      </c>
      <c r="K67" s="77"/>
      <c r="L67" s="73"/>
      <c r="M67" s="73"/>
      <c r="N67" s="73"/>
      <c r="O67" s="73"/>
      <c r="P67" s="74"/>
      <c r="Q67" s="74"/>
      <c r="R67" s="74"/>
      <c r="S67" s="75"/>
      <c r="T67" s="75"/>
      <c r="U67" s="75"/>
      <c r="V67" s="75"/>
      <c r="W67" s="75"/>
      <c r="X67" s="75"/>
      <c r="Y67" s="74"/>
      <c r="Z67" s="76"/>
      <c r="AA67" s="76"/>
      <c r="AB67" s="74"/>
      <c r="AC67" s="74"/>
      <c r="AD67" s="74"/>
      <c r="AE67" s="76"/>
      <c r="AF67" s="76"/>
      <c r="AG67" s="76"/>
      <c r="AH67" s="74"/>
      <c r="AI67" s="74"/>
      <c r="AJ67" s="75"/>
    </row>
    <row r="68" spans="2:36" ht="38.25">
      <c r="B68" s="53"/>
      <c r="C68" s="11" t="s">
        <v>181</v>
      </c>
      <c r="D68" s="11" t="s">
        <v>186</v>
      </c>
      <c r="E68" s="79" t="s">
        <v>326</v>
      </c>
      <c r="F68" s="83"/>
      <c r="G68" s="81">
        <f>5750</f>
        <v>5750</v>
      </c>
      <c r="H68" s="83"/>
      <c r="I68" s="84"/>
      <c r="J68" s="82" t="s">
        <v>330</v>
      </c>
      <c r="K68" s="77"/>
      <c r="L68" s="73"/>
      <c r="M68" s="73"/>
      <c r="N68" s="73"/>
      <c r="O68" s="73"/>
      <c r="P68" s="74"/>
      <c r="Q68" s="74"/>
      <c r="R68" s="74"/>
      <c r="S68" s="75"/>
      <c r="T68" s="75"/>
      <c r="U68" s="75"/>
      <c r="V68" s="75"/>
      <c r="W68" s="75"/>
      <c r="X68" s="75"/>
      <c r="Y68" s="74"/>
      <c r="Z68" s="76"/>
      <c r="AA68" s="76"/>
      <c r="AB68" s="74"/>
      <c r="AC68" s="74"/>
      <c r="AD68" s="74"/>
      <c r="AE68" s="76"/>
      <c r="AF68" s="76"/>
      <c r="AG68" s="76"/>
      <c r="AH68" s="74"/>
      <c r="AI68" s="74"/>
      <c r="AJ68" s="75"/>
    </row>
    <row r="69" spans="2:36" ht="48" customHeight="1">
      <c r="B69" s="53"/>
      <c r="C69" s="11" t="s">
        <v>181</v>
      </c>
      <c r="D69" s="11" t="s">
        <v>186</v>
      </c>
      <c r="E69" s="79" t="s">
        <v>326</v>
      </c>
      <c r="F69" s="83"/>
      <c r="G69" s="81">
        <f>5750</f>
        <v>5750</v>
      </c>
      <c r="H69" s="83"/>
      <c r="I69" s="84"/>
      <c r="J69" s="82" t="s">
        <v>331</v>
      </c>
      <c r="K69" s="77"/>
      <c r="L69" s="73"/>
      <c r="M69" s="73"/>
      <c r="N69" s="73"/>
      <c r="O69" s="73"/>
      <c r="P69" s="74"/>
      <c r="Q69" s="74"/>
      <c r="R69" s="74"/>
      <c r="S69" s="75"/>
      <c r="T69" s="75"/>
      <c r="U69" s="75"/>
      <c r="V69" s="75"/>
      <c r="W69" s="75"/>
      <c r="X69" s="75"/>
      <c r="Y69" s="74"/>
      <c r="Z69" s="76"/>
      <c r="AA69" s="76"/>
      <c r="AB69" s="74"/>
      <c r="AC69" s="74"/>
      <c r="AD69" s="74"/>
      <c r="AE69" s="76"/>
      <c r="AF69" s="76"/>
      <c r="AG69" s="76"/>
      <c r="AH69" s="74"/>
      <c r="AI69" s="74"/>
      <c r="AJ69" s="75"/>
    </row>
    <row r="70" spans="2:36" ht="48" customHeight="1">
      <c r="B70" s="53"/>
      <c r="C70" s="11" t="s">
        <v>181</v>
      </c>
      <c r="D70" s="11" t="s">
        <v>186</v>
      </c>
      <c r="E70" s="79" t="s">
        <v>333</v>
      </c>
      <c r="F70" s="83"/>
      <c r="G70" s="81">
        <f>5100</f>
        <v>5100</v>
      </c>
      <c r="H70" s="83"/>
      <c r="I70" s="84"/>
      <c r="J70" s="82" t="s">
        <v>332</v>
      </c>
      <c r="K70" s="50" t="s">
        <v>252</v>
      </c>
      <c r="L70" s="73"/>
      <c r="M70" s="73"/>
      <c r="N70" s="73"/>
      <c r="O70" s="73"/>
      <c r="P70" s="74"/>
      <c r="Q70" s="74"/>
      <c r="R70" s="74"/>
      <c r="S70" s="75"/>
      <c r="T70" s="75"/>
      <c r="U70" s="75"/>
      <c r="V70" s="75"/>
      <c r="W70" s="75"/>
      <c r="X70" s="75"/>
      <c r="Y70" s="74"/>
      <c r="Z70" s="76"/>
      <c r="AA70" s="76"/>
      <c r="AB70" s="74"/>
      <c r="AC70" s="74"/>
      <c r="AD70" s="74"/>
      <c r="AE70" s="76"/>
      <c r="AF70" s="76"/>
      <c r="AG70" s="76"/>
      <c r="AH70" s="74"/>
      <c r="AI70" s="74"/>
      <c r="AJ70" s="75"/>
    </row>
    <row r="71" spans="2:36" ht="49.5" customHeight="1">
      <c r="B71" s="53"/>
      <c r="C71" s="11" t="s">
        <v>181</v>
      </c>
      <c r="D71" s="11" t="s">
        <v>186</v>
      </c>
      <c r="E71" s="79" t="s">
        <v>335</v>
      </c>
      <c r="F71" s="83"/>
      <c r="G71" s="81">
        <f>5100</f>
        <v>5100</v>
      </c>
      <c r="H71" s="83"/>
      <c r="I71" s="84"/>
      <c r="J71" s="82" t="s">
        <v>334</v>
      </c>
      <c r="K71" s="50" t="s">
        <v>252</v>
      </c>
      <c r="L71" s="73"/>
      <c r="M71" s="73"/>
      <c r="N71" s="73"/>
      <c r="O71" s="73"/>
      <c r="P71" s="74"/>
      <c r="Q71" s="74"/>
      <c r="R71" s="74"/>
      <c r="S71" s="76"/>
      <c r="T71" s="76"/>
      <c r="U71" s="76"/>
      <c r="V71" s="76"/>
      <c r="W71" s="76"/>
      <c r="X71" s="76"/>
      <c r="Y71" s="74"/>
      <c r="Z71" s="75"/>
      <c r="AA71" s="75"/>
      <c r="AB71" s="74"/>
      <c r="AC71" s="74"/>
      <c r="AD71" s="74"/>
      <c r="AE71" s="76"/>
      <c r="AF71" s="76"/>
      <c r="AG71" s="76"/>
      <c r="AH71" s="74"/>
      <c r="AI71" s="74"/>
      <c r="AJ71" s="75"/>
    </row>
    <row r="72" spans="2:36" ht="45" customHeight="1">
      <c r="B72" s="53"/>
      <c r="C72" s="11" t="s">
        <v>181</v>
      </c>
      <c r="D72" s="11" t="s">
        <v>186</v>
      </c>
      <c r="E72" s="79" t="s">
        <v>335</v>
      </c>
      <c r="F72" s="83"/>
      <c r="G72" s="81">
        <f>4950</f>
        <v>4950</v>
      </c>
      <c r="H72" s="83"/>
      <c r="I72" s="84"/>
      <c r="J72" s="82" t="s">
        <v>336</v>
      </c>
      <c r="K72" s="50" t="s">
        <v>252</v>
      </c>
      <c r="L72" s="73"/>
      <c r="M72" s="73"/>
      <c r="N72" s="73"/>
      <c r="O72" s="73"/>
      <c r="P72" s="74"/>
      <c r="Q72" s="74"/>
      <c r="R72" s="74"/>
      <c r="S72" s="76"/>
      <c r="T72" s="76"/>
      <c r="U72" s="76"/>
      <c r="V72" s="76"/>
      <c r="W72" s="76"/>
      <c r="X72" s="76"/>
      <c r="Y72" s="74"/>
      <c r="Z72" s="75"/>
      <c r="AA72" s="75"/>
      <c r="AB72" s="74"/>
      <c r="AC72" s="74"/>
      <c r="AD72" s="74"/>
      <c r="AE72" s="76"/>
      <c r="AF72" s="76"/>
      <c r="AG72" s="76"/>
      <c r="AH72" s="74"/>
      <c r="AI72" s="74"/>
      <c r="AJ72" s="75"/>
    </row>
    <row r="73" spans="2:36" ht="46.5" customHeight="1">
      <c r="B73" s="53"/>
      <c r="C73" s="11" t="s">
        <v>181</v>
      </c>
      <c r="D73" s="11" t="s">
        <v>186</v>
      </c>
      <c r="E73" s="79" t="s">
        <v>338</v>
      </c>
      <c r="F73" s="83"/>
      <c r="G73" s="81">
        <f>5430</f>
        <v>5430</v>
      </c>
      <c r="H73" s="83"/>
      <c r="I73" s="84"/>
      <c r="J73" s="82" t="s">
        <v>337</v>
      </c>
      <c r="K73" s="50" t="s">
        <v>252</v>
      </c>
      <c r="L73" s="73"/>
      <c r="M73" s="73"/>
      <c r="N73" s="73"/>
      <c r="O73" s="73"/>
      <c r="P73" s="74"/>
      <c r="Q73" s="74"/>
      <c r="R73" s="74"/>
      <c r="S73" s="76"/>
      <c r="T73" s="76"/>
      <c r="U73" s="76"/>
      <c r="V73" s="76"/>
      <c r="W73" s="76"/>
      <c r="X73" s="76"/>
      <c r="Y73" s="74"/>
      <c r="Z73" s="75"/>
      <c r="AA73" s="75"/>
      <c r="AB73" s="74"/>
      <c r="AC73" s="74"/>
      <c r="AD73" s="74"/>
      <c r="AE73" s="76"/>
      <c r="AF73" s="76"/>
      <c r="AG73" s="76"/>
      <c r="AH73" s="74"/>
      <c r="AI73" s="74"/>
      <c r="AJ73" s="75"/>
    </row>
    <row r="74" spans="2:36" ht="43.5" customHeight="1">
      <c r="B74" s="53"/>
      <c r="C74" s="11" t="s">
        <v>181</v>
      </c>
      <c r="D74" s="11" t="s">
        <v>186</v>
      </c>
      <c r="E74" s="79" t="s">
        <v>340</v>
      </c>
      <c r="F74" s="83"/>
      <c r="G74" s="81">
        <f>5860</f>
        <v>5860</v>
      </c>
      <c r="H74" s="83"/>
      <c r="I74" s="84"/>
      <c r="J74" s="82" t="s">
        <v>339</v>
      </c>
      <c r="K74" s="50" t="s">
        <v>252</v>
      </c>
      <c r="L74" s="73"/>
      <c r="M74" s="73"/>
      <c r="N74" s="73"/>
      <c r="O74" s="73"/>
      <c r="P74" s="74"/>
      <c r="Q74" s="74"/>
      <c r="R74" s="74"/>
      <c r="S74" s="76"/>
      <c r="T74" s="76"/>
      <c r="U74" s="76"/>
      <c r="V74" s="76"/>
      <c r="W74" s="76"/>
      <c r="X74" s="76"/>
      <c r="Y74" s="74"/>
      <c r="Z74" s="75"/>
      <c r="AA74" s="75"/>
      <c r="AB74" s="74"/>
      <c r="AC74" s="74"/>
      <c r="AD74" s="74"/>
      <c r="AE74" s="76"/>
      <c r="AF74" s="76"/>
      <c r="AG74" s="76"/>
      <c r="AH74" s="74"/>
      <c r="AI74" s="74"/>
      <c r="AJ74" s="75"/>
    </row>
    <row r="75" spans="2:36" ht="46.5" customHeight="1">
      <c r="B75" s="53"/>
      <c r="C75" s="11" t="s">
        <v>181</v>
      </c>
      <c r="D75" s="11" t="s">
        <v>186</v>
      </c>
      <c r="E75" s="79" t="s">
        <v>342</v>
      </c>
      <c r="F75" s="83"/>
      <c r="G75" s="81">
        <f>11390</f>
        <v>11390</v>
      </c>
      <c r="H75" s="83"/>
      <c r="I75" s="84"/>
      <c r="J75" s="82" t="s">
        <v>341</v>
      </c>
      <c r="K75" s="50" t="s">
        <v>252</v>
      </c>
      <c r="L75" s="73"/>
      <c r="M75" s="73"/>
      <c r="N75" s="73"/>
      <c r="O75" s="73"/>
      <c r="P75" s="74"/>
      <c r="Q75" s="74"/>
      <c r="R75" s="74"/>
      <c r="S75" s="76"/>
      <c r="T75" s="76"/>
      <c r="U75" s="76"/>
      <c r="V75" s="76"/>
      <c r="W75" s="76"/>
      <c r="X75" s="76"/>
      <c r="Y75" s="74"/>
      <c r="Z75" s="75"/>
      <c r="AA75" s="75"/>
      <c r="AB75" s="74"/>
      <c r="AC75" s="74"/>
      <c r="AD75" s="74"/>
      <c r="AE75" s="75"/>
      <c r="AF75" s="75"/>
      <c r="AG75" s="75"/>
      <c r="AH75" s="74"/>
      <c r="AI75" s="74"/>
      <c r="AJ75" s="76"/>
    </row>
    <row r="76" spans="2:36" ht="46.5" customHeight="1">
      <c r="B76" s="53"/>
      <c r="C76" s="11" t="s">
        <v>181</v>
      </c>
      <c r="D76" s="11" t="s">
        <v>186</v>
      </c>
      <c r="E76" s="79" t="s">
        <v>344</v>
      </c>
      <c r="F76" s="83"/>
      <c r="G76" s="81">
        <f>12500</f>
        <v>12500</v>
      </c>
      <c r="H76" s="83"/>
      <c r="I76" s="84"/>
      <c r="J76" s="82" t="s">
        <v>343</v>
      </c>
      <c r="K76" s="50" t="s">
        <v>252</v>
      </c>
      <c r="L76" s="73"/>
      <c r="M76" s="73"/>
      <c r="N76" s="73"/>
      <c r="O76" s="73"/>
      <c r="P76" s="74"/>
      <c r="Q76" s="74"/>
      <c r="R76" s="74"/>
      <c r="S76" s="76"/>
      <c r="T76" s="76"/>
      <c r="U76" s="76"/>
      <c r="V76" s="76"/>
      <c r="W76" s="76"/>
      <c r="X76" s="76"/>
      <c r="Y76" s="74"/>
      <c r="Z76" s="75"/>
      <c r="AA76" s="75"/>
      <c r="AB76" s="74"/>
      <c r="AC76" s="74"/>
      <c r="AD76" s="74"/>
      <c r="AE76" s="76"/>
      <c r="AF76" s="76"/>
      <c r="AG76" s="76"/>
      <c r="AH76" s="74"/>
      <c r="AI76" s="74"/>
      <c r="AJ76" s="75"/>
    </row>
    <row r="77" spans="2:36" ht="28.5" customHeight="1">
      <c r="B77" s="53"/>
      <c r="C77" s="11" t="s">
        <v>181</v>
      </c>
      <c r="D77" s="11" t="s">
        <v>186</v>
      </c>
      <c r="E77" s="79" t="s">
        <v>346</v>
      </c>
      <c r="F77" s="83"/>
      <c r="G77" s="81">
        <f>31506</f>
        <v>31506</v>
      </c>
      <c r="H77" s="83"/>
      <c r="I77" s="84"/>
      <c r="J77" s="82" t="s">
        <v>345</v>
      </c>
      <c r="K77" s="50" t="s">
        <v>252</v>
      </c>
      <c r="L77" s="73"/>
      <c r="M77" s="73"/>
      <c r="N77" s="73"/>
      <c r="O77" s="73"/>
      <c r="P77" s="74"/>
      <c r="Q77" s="74"/>
      <c r="R77" s="74"/>
      <c r="S77" s="76"/>
      <c r="T77" s="76"/>
      <c r="U77" s="76"/>
      <c r="V77" s="76"/>
      <c r="W77" s="76"/>
      <c r="X77" s="76"/>
      <c r="Y77" s="74"/>
      <c r="Z77" s="75"/>
      <c r="AA77" s="75"/>
      <c r="AB77" s="74"/>
      <c r="AC77" s="74"/>
      <c r="AD77" s="74"/>
      <c r="AE77" s="76"/>
      <c r="AF77" s="76"/>
      <c r="AG77" s="76"/>
      <c r="AH77" s="74"/>
      <c r="AI77" s="74"/>
      <c r="AJ77" s="75"/>
    </row>
    <row r="78" spans="2:36" ht="31.5" customHeight="1">
      <c r="B78" s="53"/>
      <c r="C78" s="11" t="s">
        <v>181</v>
      </c>
      <c r="D78" s="11" t="s">
        <v>186</v>
      </c>
      <c r="E78" s="79" t="s">
        <v>348</v>
      </c>
      <c r="F78" s="83"/>
      <c r="G78" s="81">
        <f>46551</f>
        <v>46551</v>
      </c>
      <c r="H78" s="83"/>
      <c r="I78" s="84"/>
      <c r="J78" s="82" t="s">
        <v>347</v>
      </c>
      <c r="K78" s="50" t="s">
        <v>252</v>
      </c>
      <c r="L78" s="73"/>
      <c r="M78" s="73"/>
      <c r="N78" s="73"/>
      <c r="O78" s="73"/>
      <c r="P78" s="74"/>
      <c r="Q78" s="74"/>
      <c r="R78" s="74"/>
      <c r="S78" s="76"/>
      <c r="T78" s="76"/>
      <c r="U78" s="76"/>
      <c r="V78" s="76"/>
      <c r="W78" s="76"/>
      <c r="X78" s="76"/>
      <c r="Y78" s="74"/>
      <c r="Z78" s="75"/>
      <c r="AA78" s="75"/>
      <c r="AB78" s="74"/>
      <c r="AC78" s="74"/>
      <c r="AD78" s="74"/>
      <c r="AE78" s="76"/>
      <c r="AF78" s="76"/>
      <c r="AG78" s="76"/>
      <c r="AH78" s="74"/>
      <c r="AI78" s="74"/>
      <c r="AJ78" s="75"/>
    </row>
    <row r="79" spans="2:36" ht="66" customHeight="1">
      <c r="B79" s="53"/>
      <c r="C79" s="11" t="s">
        <v>181</v>
      </c>
      <c r="D79" s="11" t="s">
        <v>186</v>
      </c>
      <c r="E79" s="87" t="s">
        <v>350</v>
      </c>
      <c r="F79" s="88"/>
      <c r="G79" s="89">
        <f>43879</f>
        <v>43879</v>
      </c>
      <c r="H79" s="88"/>
      <c r="I79" s="90"/>
      <c r="J79" s="91" t="s">
        <v>349</v>
      </c>
      <c r="K79" s="50" t="s">
        <v>252</v>
      </c>
      <c r="L79" s="73"/>
      <c r="M79" s="73"/>
      <c r="N79" s="73"/>
      <c r="O79" s="73"/>
      <c r="P79" s="74"/>
      <c r="Q79" s="74"/>
      <c r="R79" s="74"/>
      <c r="S79" s="76"/>
      <c r="T79" s="76"/>
      <c r="U79" s="76"/>
      <c r="V79" s="76"/>
      <c r="W79" s="76"/>
      <c r="X79" s="76"/>
      <c r="Y79" s="74"/>
      <c r="Z79" s="75"/>
      <c r="AA79" s="75"/>
      <c r="AB79" s="74"/>
      <c r="AC79" s="74"/>
      <c r="AD79" s="74"/>
      <c r="AE79" s="76"/>
      <c r="AF79" s="76"/>
      <c r="AG79" s="76"/>
      <c r="AH79" s="74"/>
      <c r="AI79" s="74"/>
      <c r="AJ79" s="75"/>
    </row>
    <row r="80" spans="2:36" ht="57.75" customHeight="1">
      <c r="B80" s="53"/>
      <c r="C80" s="11" t="s">
        <v>181</v>
      </c>
      <c r="D80" s="11" t="s">
        <v>186</v>
      </c>
      <c r="E80" s="92" t="s">
        <v>352</v>
      </c>
      <c r="F80" s="93"/>
      <c r="G80" s="94">
        <f>33999</f>
        <v>33999</v>
      </c>
      <c r="H80" s="93"/>
      <c r="I80" s="93"/>
      <c r="J80" s="92" t="s">
        <v>351</v>
      </c>
      <c r="K80" s="50" t="s">
        <v>252</v>
      </c>
      <c r="L80" s="73"/>
      <c r="M80" s="73"/>
      <c r="N80" s="73"/>
      <c r="O80" s="73"/>
      <c r="P80" s="74"/>
      <c r="Q80" s="74"/>
      <c r="R80" s="74"/>
      <c r="S80" s="76"/>
      <c r="T80" s="76"/>
      <c r="U80" s="76"/>
      <c r="V80" s="76"/>
      <c r="W80" s="76"/>
      <c r="X80" s="76"/>
      <c r="Y80" s="74"/>
      <c r="Z80" s="75"/>
      <c r="AA80" s="75"/>
      <c r="AB80" s="74"/>
      <c r="AC80" s="74"/>
      <c r="AD80" s="74"/>
      <c r="AE80" s="76"/>
      <c r="AF80" s="76"/>
      <c r="AG80" s="76"/>
      <c r="AH80" s="74"/>
      <c r="AI80" s="74"/>
      <c r="AJ80" s="75"/>
    </row>
    <row r="81" spans="2:36" ht="90">
      <c r="B81" s="53"/>
      <c r="C81" s="11" t="s">
        <v>181</v>
      </c>
      <c r="D81" s="11" t="s">
        <v>186</v>
      </c>
      <c r="E81" s="92" t="s">
        <v>354</v>
      </c>
      <c r="F81" s="93"/>
      <c r="G81" s="94">
        <f>10845</f>
        <v>10845</v>
      </c>
      <c r="H81" s="93"/>
      <c r="I81" s="93"/>
      <c r="J81" s="92" t="s">
        <v>353</v>
      </c>
      <c r="K81" s="50" t="s">
        <v>252</v>
      </c>
      <c r="L81" s="73"/>
      <c r="M81" s="73"/>
      <c r="N81" s="73"/>
      <c r="O81" s="73"/>
      <c r="P81" s="74"/>
      <c r="Q81" s="74"/>
      <c r="R81" s="74"/>
      <c r="S81" s="76"/>
      <c r="T81" s="76"/>
      <c r="U81" s="76"/>
      <c r="V81" s="76"/>
      <c r="W81" s="76"/>
      <c r="X81" s="76"/>
      <c r="Y81" s="74"/>
      <c r="Z81" s="75"/>
      <c r="AA81" s="75"/>
      <c r="AB81" s="74"/>
      <c r="AC81" s="74"/>
      <c r="AD81" s="74"/>
      <c r="AE81" s="76"/>
      <c r="AF81" s="76"/>
      <c r="AG81" s="76"/>
      <c r="AH81" s="74"/>
      <c r="AI81" s="74"/>
      <c r="AJ81" s="75"/>
    </row>
    <row r="82" spans="2:36" ht="90">
      <c r="B82" s="85"/>
      <c r="C82" s="11" t="s">
        <v>181</v>
      </c>
      <c r="D82" s="11" t="s">
        <v>186</v>
      </c>
      <c r="E82" s="92" t="s">
        <v>356</v>
      </c>
      <c r="F82" s="93"/>
      <c r="G82" s="94">
        <f>35500</f>
        <v>35500</v>
      </c>
      <c r="H82" s="93"/>
      <c r="I82" s="93"/>
      <c r="J82" s="92" t="s">
        <v>355</v>
      </c>
      <c r="K82" s="50" t="s">
        <v>252</v>
      </c>
      <c r="L82" s="73"/>
      <c r="M82" s="73"/>
      <c r="N82" s="73"/>
      <c r="O82" s="73"/>
      <c r="P82" s="74"/>
      <c r="Q82" s="74"/>
      <c r="R82" s="74"/>
      <c r="S82" s="75"/>
      <c r="T82" s="75"/>
      <c r="U82" s="75"/>
      <c r="V82" s="75"/>
      <c r="W82" s="75"/>
      <c r="X82" s="75"/>
      <c r="Y82" s="74"/>
      <c r="Z82" s="76"/>
      <c r="AA82" s="76"/>
      <c r="AB82" s="74"/>
      <c r="AC82" s="74"/>
      <c r="AD82" s="74"/>
      <c r="AE82" s="76"/>
      <c r="AF82" s="76"/>
      <c r="AG82" s="76"/>
      <c r="AH82" s="74"/>
      <c r="AI82" s="74"/>
      <c r="AJ82" s="75"/>
    </row>
    <row r="83" spans="2:36" ht="90">
      <c r="B83" s="53"/>
      <c r="C83" s="11" t="s">
        <v>181</v>
      </c>
      <c r="D83" s="11" t="s">
        <v>186</v>
      </c>
      <c r="E83" s="92" t="s">
        <v>358</v>
      </c>
      <c r="F83" s="93"/>
      <c r="G83" s="94">
        <f>83500</f>
        <v>83500</v>
      </c>
      <c r="H83" s="93"/>
      <c r="I83" s="93"/>
      <c r="J83" s="92" t="s">
        <v>357</v>
      </c>
      <c r="K83" s="50" t="s">
        <v>252</v>
      </c>
      <c r="L83" s="73"/>
      <c r="M83" s="73"/>
      <c r="N83" s="73"/>
      <c r="O83" s="73"/>
      <c r="P83" s="74"/>
      <c r="Q83" s="74"/>
      <c r="R83" s="74"/>
      <c r="S83" s="75"/>
      <c r="T83" s="75"/>
      <c r="U83" s="75"/>
      <c r="V83" s="75"/>
      <c r="W83" s="75"/>
      <c r="X83" s="75"/>
      <c r="Y83" s="74"/>
      <c r="Z83" s="76"/>
      <c r="AA83" s="76"/>
      <c r="AB83" s="74"/>
      <c r="AC83" s="74"/>
      <c r="AD83" s="74"/>
      <c r="AE83" s="76"/>
      <c r="AF83" s="76"/>
      <c r="AG83" s="76"/>
      <c r="AH83" s="74"/>
      <c r="AI83" s="74"/>
      <c r="AJ83" s="75"/>
    </row>
    <row r="84" spans="2:36" ht="30" customHeight="1">
      <c r="B84" s="53"/>
      <c r="C84" s="11" t="s">
        <v>181</v>
      </c>
      <c r="D84" s="11" t="s">
        <v>186</v>
      </c>
      <c r="E84" s="92" t="s">
        <v>360</v>
      </c>
      <c r="F84" s="93"/>
      <c r="G84" s="94">
        <f>107000</f>
        <v>107000</v>
      </c>
      <c r="H84" s="93"/>
      <c r="I84" s="93"/>
      <c r="J84" s="92" t="s">
        <v>359</v>
      </c>
      <c r="K84" s="50" t="s">
        <v>252</v>
      </c>
      <c r="L84" s="73"/>
      <c r="M84" s="73"/>
      <c r="N84" s="73"/>
      <c r="O84" s="73"/>
      <c r="P84" s="74"/>
      <c r="Q84" s="74"/>
      <c r="R84" s="74"/>
      <c r="S84" s="76"/>
      <c r="T84" s="76"/>
      <c r="U84" s="76"/>
      <c r="V84" s="76"/>
      <c r="W84" s="76"/>
      <c r="X84" s="76"/>
      <c r="Y84" s="74"/>
      <c r="Z84" s="75"/>
      <c r="AA84" s="75"/>
      <c r="AB84" s="74"/>
      <c r="AC84" s="74"/>
      <c r="AD84" s="74"/>
      <c r="AE84" s="76"/>
      <c r="AF84" s="76"/>
      <c r="AG84" s="76"/>
      <c r="AH84" s="74"/>
      <c r="AI84" s="74"/>
      <c r="AJ84" s="75"/>
    </row>
    <row r="85" spans="2:36" s="8" customFormat="1" ht="90">
      <c r="B85" s="53"/>
      <c r="C85" s="11" t="s">
        <v>181</v>
      </c>
      <c r="D85" s="11" t="s">
        <v>186</v>
      </c>
      <c r="E85" s="92" t="s">
        <v>362</v>
      </c>
      <c r="F85" s="93"/>
      <c r="G85" s="94">
        <f>202853.34</f>
        <v>202853.34</v>
      </c>
      <c r="H85" s="93"/>
      <c r="I85" s="93"/>
      <c r="J85" s="92" t="s">
        <v>361</v>
      </c>
      <c r="K85" s="50" t="s">
        <v>252</v>
      </c>
      <c r="L85" s="73"/>
      <c r="M85" s="73"/>
      <c r="N85" s="73"/>
      <c r="O85" s="73"/>
      <c r="P85" s="74"/>
      <c r="Q85" s="74"/>
      <c r="R85" s="74"/>
      <c r="S85" s="75"/>
      <c r="T85" s="75"/>
      <c r="U85" s="75"/>
      <c r="V85" s="75"/>
      <c r="W85" s="75"/>
      <c r="X85" s="75"/>
      <c r="Y85" s="74"/>
      <c r="Z85" s="76"/>
      <c r="AA85" s="76"/>
      <c r="AB85" s="74"/>
      <c r="AC85" s="74"/>
      <c r="AD85" s="74"/>
      <c r="AE85" s="76"/>
      <c r="AF85" s="76"/>
      <c r="AG85" s="76"/>
      <c r="AH85" s="74"/>
      <c r="AI85" s="74"/>
      <c r="AJ85" s="75"/>
    </row>
    <row r="86" spans="2:36" s="8" customFormat="1" ht="42.75">
      <c r="B86" s="53"/>
      <c r="C86" s="11" t="s">
        <v>181</v>
      </c>
      <c r="D86" s="11" t="s">
        <v>186</v>
      </c>
      <c r="E86" s="92" t="s">
        <v>364</v>
      </c>
      <c r="F86" s="93"/>
      <c r="G86" s="94">
        <f>87000</f>
        <v>87000</v>
      </c>
      <c r="H86" s="93"/>
      <c r="I86" s="93"/>
      <c r="J86" s="92" t="s">
        <v>363</v>
      </c>
      <c r="K86" s="77"/>
      <c r="L86" s="73"/>
      <c r="M86" s="73"/>
      <c r="N86" s="73"/>
      <c r="O86" s="73"/>
      <c r="P86" s="74"/>
      <c r="Q86" s="74"/>
      <c r="R86" s="74"/>
      <c r="S86" s="76"/>
      <c r="T86" s="76"/>
      <c r="U86" s="76"/>
      <c r="V86" s="76"/>
      <c r="W86" s="76"/>
      <c r="X86" s="76"/>
      <c r="Y86" s="74"/>
      <c r="Z86" s="75"/>
      <c r="AA86" s="75"/>
      <c r="AB86" s="74"/>
      <c r="AC86" s="74"/>
      <c r="AD86" s="74"/>
      <c r="AE86" s="76"/>
      <c r="AF86" s="76"/>
      <c r="AG86" s="76"/>
      <c r="AH86" s="74"/>
      <c r="AI86" s="74"/>
      <c r="AJ86" s="75"/>
    </row>
    <row r="87" spans="2:36" s="8" customFormat="1" ht="42.75">
      <c r="B87" s="53"/>
      <c r="C87" s="11" t="s">
        <v>181</v>
      </c>
      <c r="D87" s="11" t="s">
        <v>186</v>
      </c>
      <c r="E87" s="92" t="s">
        <v>364</v>
      </c>
      <c r="F87" s="93"/>
      <c r="G87" s="94">
        <f>87000</f>
        <v>87000</v>
      </c>
      <c r="H87" s="93"/>
      <c r="I87" s="93"/>
      <c r="J87" s="92" t="s">
        <v>365</v>
      </c>
      <c r="K87" s="77"/>
      <c r="L87" s="73"/>
      <c r="M87" s="73"/>
      <c r="N87" s="73"/>
      <c r="O87" s="73"/>
      <c r="P87" s="74"/>
      <c r="Q87" s="74"/>
      <c r="R87" s="74"/>
      <c r="S87" s="76"/>
      <c r="T87" s="76"/>
      <c r="U87" s="76"/>
      <c r="V87" s="76"/>
      <c r="W87" s="76"/>
      <c r="X87" s="76"/>
      <c r="Y87" s="74"/>
      <c r="Z87" s="75"/>
      <c r="AA87" s="75"/>
      <c r="AB87" s="74"/>
      <c r="AC87" s="74"/>
      <c r="AD87" s="74"/>
      <c r="AE87" s="76"/>
      <c r="AF87" s="76"/>
      <c r="AG87" s="76"/>
      <c r="AH87" s="74"/>
      <c r="AI87" s="74"/>
      <c r="AJ87" s="75"/>
    </row>
    <row r="88" spans="2:36" s="8" customFormat="1" ht="42.75">
      <c r="B88" s="53"/>
      <c r="C88" s="11" t="s">
        <v>181</v>
      </c>
      <c r="D88" s="11" t="s">
        <v>186</v>
      </c>
      <c r="E88" s="92" t="s">
        <v>364</v>
      </c>
      <c r="F88" s="93"/>
      <c r="G88" s="94">
        <f>43500</f>
        <v>43500</v>
      </c>
      <c r="H88" s="93"/>
      <c r="I88" s="93"/>
      <c r="J88" s="92" t="s">
        <v>366</v>
      </c>
      <c r="K88" s="77"/>
      <c r="L88" s="73"/>
      <c r="M88" s="73"/>
      <c r="N88" s="73"/>
      <c r="O88" s="73"/>
      <c r="P88" s="74"/>
      <c r="Q88" s="74"/>
      <c r="R88" s="74"/>
      <c r="S88" s="76"/>
      <c r="T88" s="76"/>
      <c r="U88" s="76"/>
      <c r="V88" s="76"/>
      <c r="W88" s="76"/>
      <c r="X88" s="76"/>
      <c r="Y88" s="74"/>
      <c r="Z88" s="75"/>
      <c r="AA88" s="75"/>
      <c r="AB88" s="74"/>
      <c r="AC88" s="74"/>
      <c r="AD88" s="74"/>
      <c r="AE88" s="76"/>
      <c r="AF88" s="76"/>
      <c r="AG88" s="76"/>
      <c r="AH88" s="74"/>
      <c r="AI88" s="74"/>
      <c r="AJ88" s="75"/>
    </row>
    <row r="89" spans="2:36" s="8" customFormat="1" ht="38.25">
      <c r="B89" s="53"/>
      <c r="C89" s="11" t="s">
        <v>181</v>
      </c>
      <c r="D89" s="11" t="s">
        <v>186</v>
      </c>
      <c r="E89" s="92" t="s">
        <v>368</v>
      </c>
      <c r="F89" s="93"/>
      <c r="G89" s="94">
        <f>38207</f>
        <v>38207</v>
      </c>
      <c r="H89" s="93"/>
      <c r="I89" s="93"/>
      <c r="J89" s="92" t="s">
        <v>367</v>
      </c>
      <c r="K89" s="77"/>
      <c r="L89" s="73"/>
      <c r="M89" s="73"/>
      <c r="N89" s="73"/>
      <c r="O89" s="73"/>
      <c r="P89" s="74"/>
      <c r="Q89" s="74"/>
      <c r="R89" s="74"/>
      <c r="S89" s="75"/>
      <c r="T89" s="75"/>
      <c r="U89" s="75"/>
      <c r="V89" s="75"/>
      <c r="W89" s="75"/>
      <c r="X89" s="75"/>
      <c r="Y89" s="74"/>
      <c r="Z89" s="76"/>
      <c r="AA89" s="76"/>
      <c r="AB89" s="74"/>
      <c r="AC89" s="74"/>
      <c r="AD89" s="74"/>
      <c r="AE89" s="76"/>
      <c r="AF89" s="76"/>
      <c r="AG89" s="76"/>
      <c r="AH89" s="74"/>
      <c r="AI89" s="74"/>
      <c r="AJ89" s="75"/>
    </row>
    <row r="90" spans="2:36" s="8" customFormat="1" ht="38.25">
      <c r="B90" s="53"/>
      <c r="C90" s="11" t="s">
        <v>181</v>
      </c>
      <c r="D90" s="11" t="s">
        <v>186</v>
      </c>
      <c r="E90" s="92" t="s">
        <v>368</v>
      </c>
      <c r="F90" s="93"/>
      <c r="G90" s="94">
        <f>38207</f>
        <v>38207</v>
      </c>
      <c r="H90" s="93"/>
      <c r="I90" s="93"/>
      <c r="J90" s="92" t="s">
        <v>369</v>
      </c>
      <c r="K90" s="77"/>
      <c r="L90" s="73"/>
      <c r="M90" s="73"/>
      <c r="N90" s="73"/>
      <c r="O90" s="73"/>
      <c r="P90" s="74"/>
      <c r="Q90" s="74"/>
      <c r="R90" s="74"/>
      <c r="S90" s="76"/>
      <c r="T90" s="76"/>
      <c r="U90" s="76"/>
      <c r="V90" s="76"/>
      <c r="W90" s="76"/>
      <c r="X90" s="76"/>
      <c r="Y90" s="74"/>
      <c r="Z90" s="75"/>
      <c r="AA90" s="75"/>
      <c r="AB90" s="74"/>
      <c r="AC90" s="74"/>
      <c r="AD90" s="74"/>
      <c r="AE90" s="76"/>
      <c r="AF90" s="76"/>
      <c r="AG90" s="76"/>
      <c r="AH90" s="74"/>
      <c r="AI90" s="74"/>
      <c r="AJ90" s="75"/>
    </row>
    <row r="91" spans="2:36" s="8" customFormat="1" ht="42.75">
      <c r="B91" s="53"/>
      <c r="C91" s="11" t="s">
        <v>181</v>
      </c>
      <c r="D91" s="11" t="s">
        <v>186</v>
      </c>
      <c r="E91" s="92" t="s">
        <v>371</v>
      </c>
      <c r="F91" s="93"/>
      <c r="G91" s="94">
        <f>29900</f>
        <v>29900</v>
      </c>
      <c r="H91" s="93"/>
      <c r="I91" s="93"/>
      <c r="J91" s="92" t="s">
        <v>370</v>
      </c>
      <c r="K91" s="77"/>
      <c r="L91" s="73"/>
      <c r="M91" s="73"/>
      <c r="N91" s="73"/>
      <c r="O91" s="73"/>
      <c r="P91" s="74"/>
      <c r="Q91" s="74"/>
      <c r="R91" s="74"/>
      <c r="S91" s="76"/>
      <c r="T91" s="76"/>
      <c r="U91" s="76"/>
      <c r="V91" s="76"/>
      <c r="W91" s="76"/>
      <c r="X91" s="76"/>
      <c r="Y91" s="74"/>
      <c r="Z91" s="75"/>
      <c r="AA91" s="75"/>
      <c r="AB91" s="74"/>
      <c r="AC91" s="74"/>
      <c r="AD91" s="74"/>
      <c r="AE91" s="76"/>
      <c r="AF91" s="76"/>
      <c r="AG91" s="76"/>
      <c r="AH91" s="74"/>
      <c r="AI91" s="74"/>
      <c r="AJ91" s="75"/>
    </row>
    <row r="92" spans="2:36" s="8" customFormat="1" ht="42.75">
      <c r="B92" s="53"/>
      <c r="C92" s="11" t="s">
        <v>181</v>
      </c>
      <c r="D92" s="11" t="s">
        <v>186</v>
      </c>
      <c r="E92" s="92" t="s">
        <v>371</v>
      </c>
      <c r="F92" s="93"/>
      <c r="G92" s="94">
        <f>50350</f>
        <v>50350</v>
      </c>
      <c r="H92" s="93"/>
      <c r="I92" s="93"/>
      <c r="J92" s="92" t="s">
        <v>372</v>
      </c>
      <c r="K92" s="77"/>
      <c r="L92" s="73"/>
      <c r="M92" s="73"/>
      <c r="N92" s="73"/>
      <c r="O92" s="73"/>
      <c r="P92" s="74"/>
      <c r="Q92" s="74"/>
      <c r="R92" s="74"/>
      <c r="S92" s="75"/>
      <c r="T92" s="75"/>
      <c r="U92" s="75"/>
      <c r="V92" s="75"/>
      <c r="W92" s="75"/>
      <c r="X92" s="75"/>
      <c r="Y92" s="74"/>
      <c r="Z92" s="76"/>
      <c r="AA92" s="76"/>
      <c r="AB92" s="74"/>
      <c r="AC92" s="74"/>
      <c r="AD92" s="74"/>
      <c r="AE92" s="76"/>
      <c r="AF92" s="76"/>
      <c r="AG92" s="76"/>
      <c r="AH92" s="74"/>
      <c r="AI92" s="74"/>
      <c r="AJ92" s="75"/>
    </row>
    <row r="93" spans="2:36" s="8" customFormat="1" ht="90">
      <c r="B93" s="1"/>
      <c r="C93" s="11" t="s">
        <v>181</v>
      </c>
      <c r="D93" s="11" t="s">
        <v>186</v>
      </c>
      <c r="E93" s="92" t="s">
        <v>374</v>
      </c>
      <c r="F93" s="93"/>
      <c r="G93" s="94">
        <f>15266</f>
        <v>15266</v>
      </c>
      <c r="H93" s="93"/>
      <c r="I93" s="93"/>
      <c r="J93" s="92" t="s">
        <v>373</v>
      </c>
      <c r="K93" s="50" t="s">
        <v>252</v>
      </c>
      <c r="L93" s="73"/>
      <c r="M93" s="73"/>
      <c r="N93" s="73"/>
      <c r="O93" s="73"/>
      <c r="P93" s="74"/>
      <c r="Q93" s="74"/>
      <c r="R93" s="74"/>
      <c r="S93" s="76"/>
      <c r="T93" s="76"/>
      <c r="U93" s="76"/>
      <c r="V93" s="76"/>
      <c r="W93" s="76"/>
      <c r="X93" s="76"/>
      <c r="Y93" s="74"/>
      <c r="Z93" s="75"/>
      <c r="AA93" s="75"/>
      <c r="AB93" s="74"/>
      <c r="AC93" s="74"/>
      <c r="AD93" s="74"/>
      <c r="AE93" s="76"/>
      <c r="AF93" s="76"/>
      <c r="AG93" s="76"/>
      <c r="AH93" s="74"/>
      <c r="AI93" s="74"/>
      <c r="AJ93" s="75"/>
    </row>
    <row r="94" spans="2:36" s="8" customFormat="1" ht="90">
      <c r="B94" s="1"/>
      <c r="C94" s="11" t="s">
        <v>181</v>
      </c>
      <c r="D94" s="11" t="s">
        <v>186</v>
      </c>
      <c r="E94" s="92" t="s">
        <v>374</v>
      </c>
      <c r="F94" s="93"/>
      <c r="G94" s="94">
        <f>15266</f>
        <v>15266</v>
      </c>
      <c r="H94" s="93"/>
      <c r="I94" s="93"/>
      <c r="J94" s="92" t="s">
        <v>375</v>
      </c>
      <c r="K94" s="50" t="s">
        <v>252</v>
      </c>
      <c r="L94" s="73"/>
      <c r="M94" s="73"/>
      <c r="N94" s="73"/>
      <c r="O94" s="73"/>
      <c r="P94" s="74"/>
      <c r="Q94" s="74"/>
      <c r="R94" s="74"/>
      <c r="S94" s="76"/>
      <c r="T94" s="76"/>
      <c r="U94" s="76"/>
      <c r="V94" s="76"/>
      <c r="W94" s="76"/>
      <c r="X94" s="76"/>
      <c r="Y94" s="74"/>
      <c r="Z94" s="75"/>
      <c r="AA94" s="75"/>
      <c r="AB94" s="74"/>
      <c r="AC94" s="74"/>
      <c r="AD94" s="74"/>
      <c r="AE94" s="76"/>
      <c r="AF94" s="76"/>
      <c r="AG94" s="76"/>
      <c r="AH94" s="74"/>
      <c r="AI94" s="74"/>
      <c r="AJ94" s="75"/>
    </row>
    <row r="95" spans="2:36" s="8" customFormat="1" ht="90">
      <c r="B95" s="1"/>
      <c r="C95" s="11" t="s">
        <v>181</v>
      </c>
      <c r="D95" s="11" t="s">
        <v>186</v>
      </c>
      <c r="E95" s="92" t="s">
        <v>374</v>
      </c>
      <c r="F95" s="93"/>
      <c r="G95" s="94">
        <f>15266</f>
        <v>15266</v>
      </c>
      <c r="H95" s="93"/>
      <c r="I95" s="93"/>
      <c r="J95" s="92" t="s">
        <v>376</v>
      </c>
      <c r="K95" s="50" t="s">
        <v>252</v>
      </c>
      <c r="L95" s="73"/>
      <c r="M95" s="73"/>
      <c r="N95" s="73"/>
      <c r="O95" s="73"/>
      <c r="P95" s="74"/>
      <c r="Q95" s="74"/>
      <c r="R95" s="74"/>
      <c r="S95" s="76"/>
      <c r="T95" s="76"/>
      <c r="U95" s="76"/>
      <c r="V95" s="76"/>
      <c r="W95" s="76"/>
      <c r="X95" s="76"/>
      <c r="Y95" s="74"/>
      <c r="Z95" s="75"/>
      <c r="AA95" s="75"/>
      <c r="AB95" s="74"/>
      <c r="AC95" s="74"/>
      <c r="AD95" s="74"/>
      <c r="AE95" s="76"/>
      <c r="AF95" s="76"/>
      <c r="AG95" s="76"/>
      <c r="AH95" s="74"/>
      <c r="AI95" s="74"/>
      <c r="AJ95" s="75"/>
    </row>
    <row r="96" spans="2:36" s="8" customFormat="1" ht="90">
      <c r="B96" s="1"/>
      <c r="C96" s="11" t="s">
        <v>181</v>
      </c>
      <c r="D96" s="11" t="s">
        <v>186</v>
      </c>
      <c r="E96" s="92" t="s">
        <v>374</v>
      </c>
      <c r="F96" s="93"/>
      <c r="G96" s="94">
        <f>15266</f>
        <v>15266</v>
      </c>
      <c r="H96" s="93"/>
      <c r="I96" s="93"/>
      <c r="J96" s="92" t="s">
        <v>377</v>
      </c>
      <c r="K96" s="50" t="s">
        <v>252</v>
      </c>
      <c r="L96" s="73"/>
      <c r="M96" s="73"/>
      <c r="N96" s="73"/>
      <c r="O96" s="73"/>
      <c r="P96" s="74"/>
      <c r="Q96" s="74"/>
      <c r="R96" s="74"/>
      <c r="S96" s="76"/>
      <c r="T96" s="76"/>
      <c r="U96" s="76"/>
      <c r="V96" s="76"/>
      <c r="W96" s="76"/>
      <c r="X96" s="76"/>
      <c r="Y96" s="74"/>
      <c r="Z96" s="75"/>
      <c r="AA96" s="75"/>
      <c r="AB96" s="74"/>
      <c r="AC96" s="74"/>
      <c r="AD96" s="74"/>
      <c r="AE96" s="76"/>
      <c r="AF96" s="76"/>
      <c r="AG96" s="76"/>
      <c r="AH96" s="74"/>
      <c r="AI96" s="74"/>
      <c r="AJ96" s="75"/>
    </row>
    <row r="97" spans="2:36" s="8" customFormat="1" ht="38.25">
      <c r="B97" s="1"/>
      <c r="C97" s="11" t="s">
        <v>181</v>
      </c>
      <c r="D97" s="11" t="s">
        <v>186</v>
      </c>
      <c r="E97" s="92" t="s">
        <v>379</v>
      </c>
      <c r="F97" s="93"/>
      <c r="G97" s="94">
        <f>14900</f>
        <v>14900</v>
      </c>
      <c r="H97" s="93"/>
      <c r="I97" s="93"/>
      <c r="J97" s="92" t="s">
        <v>378</v>
      </c>
      <c r="K97" s="77"/>
      <c r="L97" s="73"/>
      <c r="M97" s="73"/>
      <c r="N97" s="73"/>
      <c r="O97" s="73"/>
      <c r="P97" s="74"/>
      <c r="Q97" s="74"/>
      <c r="R97" s="74"/>
      <c r="S97" s="76"/>
      <c r="T97" s="76"/>
      <c r="U97" s="76"/>
      <c r="V97" s="76"/>
      <c r="W97" s="76"/>
      <c r="X97" s="76"/>
      <c r="Y97" s="74"/>
      <c r="Z97" s="75"/>
      <c r="AA97" s="75"/>
      <c r="AB97" s="74"/>
      <c r="AC97" s="74"/>
      <c r="AD97" s="74"/>
      <c r="AE97" s="76"/>
      <c r="AF97" s="76"/>
      <c r="AG97" s="76"/>
      <c r="AH97" s="74"/>
      <c r="AI97" s="74"/>
      <c r="AJ97" s="75"/>
    </row>
    <row r="98" spans="2:36" s="8" customFormat="1" ht="38.25">
      <c r="B98" s="1"/>
      <c r="C98" s="11" t="s">
        <v>181</v>
      </c>
      <c r="D98" s="11" t="s">
        <v>186</v>
      </c>
      <c r="E98" s="92" t="s">
        <v>381</v>
      </c>
      <c r="F98" s="93"/>
      <c r="G98" s="94">
        <f>3060</f>
        <v>3060</v>
      </c>
      <c r="H98" s="93"/>
      <c r="I98" s="93"/>
      <c r="J98" s="92" t="s">
        <v>380</v>
      </c>
      <c r="K98" s="77"/>
      <c r="L98" s="73"/>
      <c r="M98" s="73"/>
      <c r="N98" s="73"/>
      <c r="O98" s="73"/>
      <c r="P98" s="74"/>
      <c r="Q98" s="74"/>
      <c r="R98" s="74"/>
      <c r="S98" s="76"/>
      <c r="T98" s="76"/>
      <c r="U98" s="76"/>
      <c r="V98" s="76"/>
      <c r="W98" s="76"/>
      <c r="X98" s="76"/>
      <c r="Y98" s="74"/>
      <c r="Z98" s="75"/>
      <c r="AA98" s="75"/>
      <c r="AB98" s="74"/>
      <c r="AC98" s="74"/>
      <c r="AD98" s="74"/>
      <c r="AE98" s="76"/>
      <c r="AF98" s="76"/>
      <c r="AG98" s="76"/>
      <c r="AH98" s="74"/>
      <c r="AI98" s="74"/>
      <c r="AJ98" s="75"/>
    </row>
    <row r="99" spans="2:36" s="8" customFormat="1" ht="38.25">
      <c r="B99" s="1"/>
      <c r="C99" s="11" t="s">
        <v>181</v>
      </c>
      <c r="D99" s="11" t="s">
        <v>186</v>
      </c>
      <c r="E99" s="92" t="s">
        <v>381</v>
      </c>
      <c r="F99" s="93"/>
      <c r="G99" s="94">
        <f>3060</f>
        <v>3060</v>
      </c>
      <c r="H99" s="93"/>
      <c r="I99" s="93"/>
      <c r="J99" s="92" t="s">
        <v>382</v>
      </c>
      <c r="K99" s="77"/>
      <c r="L99" s="73"/>
      <c r="M99" s="73"/>
      <c r="N99" s="73"/>
      <c r="O99" s="73"/>
      <c r="P99" s="74"/>
      <c r="Q99" s="74"/>
      <c r="R99" s="74"/>
      <c r="S99" s="75"/>
      <c r="T99" s="75"/>
      <c r="U99" s="75"/>
      <c r="V99" s="75"/>
      <c r="W99" s="75"/>
      <c r="X99" s="75"/>
      <c r="Y99" s="74"/>
      <c r="Z99" s="76"/>
      <c r="AA99" s="76"/>
      <c r="AB99" s="74"/>
      <c r="AC99" s="74"/>
      <c r="AD99" s="74"/>
      <c r="AE99" s="76"/>
      <c r="AF99" s="76"/>
      <c r="AG99" s="76"/>
      <c r="AH99" s="74"/>
      <c r="AI99" s="74"/>
      <c r="AJ99" s="75"/>
    </row>
    <row r="100" spans="2:36" s="8" customFormat="1" ht="38.25">
      <c r="B100" s="1"/>
      <c r="C100" s="11" t="s">
        <v>181</v>
      </c>
      <c r="D100" s="11" t="s">
        <v>186</v>
      </c>
      <c r="E100" s="92" t="s">
        <v>384</v>
      </c>
      <c r="F100" s="93"/>
      <c r="G100" s="94">
        <f>5510</f>
        <v>5510</v>
      </c>
      <c r="H100" s="93"/>
      <c r="I100" s="93"/>
      <c r="J100" s="92" t="s">
        <v>383</v>
      </c>
      <c r="K100" s="77"/>
      <c r="L100" s="73"/>
      <c r="M100" s="73"/>
      <c r="N100" s="73"/>
      <c r="O100" s="73"/>
      <c r="P100" s="74"/>
      <c r="Q100" s="74"/>
      <c r="R100" s="74"/>
      <c r="S100" s="76"/>
      <c r="T100" s="76"/>
      <c r="U100" s="76"/>
      <c r="V100" s="76"/>
      <c r="W100" s="76"/>
      <c r="X100" s="76"/>
      <c r="Y100" s="74"/>
      <c r="Z100" s="75"/>
      <c r="AA100" s="75"/>
      <c r="AB100" s="74"/>
      <c r="AC100" s="74"/>
      <c r="AD100" s="74"/>
      <c r="AE100" s="76"/>
      <c r="AF100" s="76"/>
      <c r="AG100" s="76"/>
      <c r="AH100" s="74"/>
      <c r="AI100" s="74"/>
      <c r="AJ100" s="75"/>
    </row>
    <row r="101" spans="2:36" s="8" customFormat="1" ht="38.25">
      <c r="B101" s="1"/>
      <c r="C101" s="11" t="s">
        <v>181</v>
      </c>
      <c r="D101" s="11" t="s">
        <v>186</v>
      </c>
      <c r="E101" s="92" t="s">
        <v>386</v>
      </c>
      <c r="F101" s="93"/>
      <c r="G101" s="94">
        <f>4600</f>
        <v>4600</v>
      </c>
      <c r="H101" s="93"/>
      <c r="I101" s="93"/>
      <c r="J101" s="92" t="s">
        <v>385</v>
      </c>
      <c r="K101" s="77"/>
      <c r="L101" s="73"/>
      <c r="M101" s="73"/>
      <c r="N101" s="73"/>
      <c r="O101" s="73"/>
      <c r="P101" s="74"/>
      <c r="Q101" s="74"/>
      <c r="R101" s="74"/>
      <c r="S101" s="76"/>
      <c r="T101" s="76"/>
      <c r="U101" s="76"/>
      <c r="V101" s="76"/>
      <c r="W101" s="76"/>
      <c r="X101" s="76"/>
      <c r="Y101" s="74"/>
      <c r="Z101" s="75"/>
      <c r="AA101" s="75"/>
      <c r="AB101" s="74"/>
      <c r="AC101" s="74"/>
      <c r="AD101" s="74"/>
      <c r="AE101" s="76"/>
      <c r="AF101" s="76"/>
      <c r="AG101" s="76"/>
      <c r="AH101" s="74"/>
      <c r="AI101" s="74"/>
      <c r="AJ101" s="75"/>
    </row>
    <row r="102" spans="2:36" s="8" customFormat="1" ht="90">
      <c r="B102" s="1"/>
      <c r="C102" s="11" t="s">
        <v>181</v>
      </c>
      <c r="D102" s="11" t="s">
        <v>186</v>
      </c>
      <c r="E102" s="92" t="s">
        <v>388</v>
      </c>
      <c r="F102" s="93"/>
      <c r="G102" s="94">
        <f>4780</f>
        <v>4780</v>
      </c>
      <c r="H102" s="93"/>
      <c r="I102" s="93"/>
      <c r="J102" s="92" t="s">
        <v>387</v>
      </c>
      <c r="K102" s="50" t="s">
        <v>252</v>
      </c>
      <c r="L102" s="73"/>
      <c r="M102" s="73"/>
      <c r="N102" s="73"/>
      <c r="O102" s="73"/>
      <c r="P102" s="74"/>
      <c r="Q102" s="74"/>
      <c r="R102" s="74"/>
      <c r="S102" s="76"/>
      <c r="T102" s="76"/>
      <c r="U102" s="76"/>
      <c r="V102" s="76"/>
      <c r="W102" s="76"/>
      <c r="X102" s="76"/>
      <c r="Y102" s="74"/>
      <c r="Z102" s="75"/>
      <c r="AA102" s="75"/>
      <c r="AB102" s="74"/>
      <c r="AC102" s="74"/>
      <c r="AD102" s="74"/>
      <c r="AE102" s="76"/>
      <c r="AF102" s="76"/>
      <c r="AG102" s="76"/>
      <c r="AH102" s="74"/>
      <c r="AI102" s="74"/>
      <c r="AJ102" s="75"/>
    </row>
    <row r="103" spans="2:36" s="8" customFormat="1" ht="90">
      <c r="B103" s="1"/>
      <c r="C103" s="11" t="s">
        <v>181</v>
      </c>
      <c r="D103" s="11" t="s">
        <v>186</v>
      </c>
      <c r="E103" s="92" t="s">
        <v>388</v>
      </c>
      <c r="F103" s="93"/>
      <c r="G103" s="94">
        <f>4780</f>
        <v>4780</v>
      </c>
      <c r="H103" s="93"/>
      <c r="I103" s="93"/>
      <c r="J103" s="92" t="s">
        <v>389</v>
      </c>
      <c r="K103" s="50" t="s">
        <v>252</v>
      </c>
      <c r="L103" s="73"/>
      <c r="M103" s="73"/>
      <c r="N103" s="73"/>
      <c r="O103" s="73"/>
      <c r="P103" s="74"/>
      <c r="Q103" s="74"/>
      <c r="R103" s="74"/>
      <c r="S103" s="76"/>
      <c r="T103" s="76"/>
      <c r="U103" s="76"/>
      <c r="V103" s="76"/>
      <c r="W103" s="76"/>
      <c r="X103" s="76"/>
      <c r="Y103" s="74"/>
      <c r="Z103" s="75"/>
      <c r="AA103" s="75"/>
      <c r="AB103" s="74"/>
      <c r="AC103" s="74"/>
      <c r="AD103" s="74"/>
      <c r="AE103" s="76"/>
      <c r="AF103" s="76"/>
      <c r="AG103" s="76"/>
      <c r="AH103" s="74"/>
      <c r="AI103" s="74"/>
      <c r="AJ103" s="75"/>
    </row>
    <row r="104" spans="2:36" s="8" customFormat="1" ht="38.25">
      <c r="B104" s="1"/>
      <c r="C104" s="11" t="s">
        <v>181</v>
      </c>
      <c r="D104" s="11" t="s">
        <v>186</v>
      </c>
      <c r="E104" s="92" t="s">
        <v>393</v>
      </c>
      <c r="F104" s="93"/>
      <c r="G104" s="94">
        <f>49780</f>
        <v>49780</v>
      </c>
      <c r="H104" s="93"/>
      <c r="I104" s="93"/>
      <c r="J104" s="92" t="s">
        <v>390</v>
      </c>
      <c r="K104" s="77"/>
      <c r="L104" s="73"/>
      <c r="M104" s="73"/>
      <c r="N104" s="73"/>
      <c r="O104" s="73"/>
      <c r="P104" s="74"/>
      <c r="Q104" s="74"/>
      <c r="R104" s="74"/>
      <c r="S104" s="76"/>
      <c r="T104" s="76"/>
      <c r="U104" s="76"/>
      <c r="V104" s="76"/>
      <c r="W104" s="76"/>
      <c r="X104" s="76"/>
      <c r="Y104" s="74"/>
      <c r="Z104" s="75"/>
      <c r="AA104" s="75"/>
      <c r="AB104" s="74"/>
      <c r="AC104" s="74"/>
      <c r="AD104" s="74"/>
      <c r="AE104" s="76"/>
      <c r="AF104" s="76"/>
      <c r="AG104" s="76"/>
      <c r="AH104" s="74"/>
      <c r="AI104" s="74"/>
      <c r="AJ104" s="75"/>
    </row>
    <row r="105" spans="2:36" s="8" customFormat="1" ht="38.25">
      <c r="B105" s="1"/>
      <c r="C105" s="11" t="s">
        <v>181</v>
      </c>
      <c r="D105" s="11" t="s">
        <v>186</v>
      </c>
      <c r="E105" s="92" t="s">
        <v>392</v>
      </c>
      <c r="F105" s="93"/>
      <c r="G105" s="94">
        <f>17450</f>
        <v>17450</v>
      </c>
      <c r="H105" s="93"/>
      <c r="I105" s="93"/>
      <c r="J105" s="92" t="s">
        <v>391</v>
      </c>
      <c r="K105" s="77"/>
      <c r="L105" s="73"/>
      <c r="M105" s="73"/>
      <c r="N105" s="73"/>
      <c r="O105" s="73"/>
      <c r="P105" s="74"/>
      <c r="Q105" s="74"/>
      <c r="R105" s="74"/>
      <c r="S105" s="75"/>
      <c r="T105" s="75"/>
      <c r="U105" s="75"/>
      <c r="V105" s="75"/>
      <c r="W105" s="75"/>
      <c r="X105" s="75"/>
      <c r="Y105" s="74"/>
      <c r="Z105" s="76"/>
      <c r="AA105" s="76"/>
      <c r="AB105" s="74"/>
      <c r="AC105" s="74"/>
      <c r="AD105" s="74"/>
      <c r="AE105" s="76"/>
      <c r="AF105" s="76"/>
      <c r="AG105" s="76"/>
      <c r="AH105" s="74"/>
      <c r="AI105" s="74"/>
      <c r="AJ105" s="75"/>
    </row>
    <row r="106" spans="2:36" s="8" customFormat="1" ht="14.25">
      <c r="B106" s="96"/>
      <c r="C106" s="101" t="s">
        <v>1036</v>
      </c>
      <c r="D106" s="96"/>
      <c r="E106" s="97"/>
      <c r="F106" s="97"/>
      <c r="G106" s="102">
        <f>SUM(G5:G105)</f>
        <v>7411817.98</v>
      </c>
      <c r="H106" s="97"/>
      <c r="I106" s="97"/>
      <c r="J106" s="97"/>
      <c r="K106" s="97"/>
      <c r="L106" s="73"/>
      <c r="M106" s="73"/>
      <c r="N106" s="73"/>
      <c r="O106" s="73"/>
      <c r="P106" s="74"/>
      <c r="Q106" s="74"/>
      <c r="R106" s="74"/>
      <c r="S106" s="76"/>
      <c r="T106" s="76"/>
      <c r="U106" s="76"/>
      <c r="V106" s="76"/>
      <c r="W106" s="76"/>
      <c r="X106" s="76"/>
      <c r="Y106" s="74"/>
      <c r="Z106" s="75"/>
      <c r="AA106" s="75"/>
      <c r="AB106" s="74"/>
      <c r="AC106" s="74"/>
      <c r="AD106" s="74"/>
      <c r="AE106" s="76"/>
      <c r="AF106" s="76"/>
      <c r="AG106" s="76"/>
      <c r="AH106" s="74"/>
      <c r="AI106" s="74"/>
      <c r="AJ106" s="75"/>
    </row>
    <row r="107" spans="2:36" s="8" customFormat="1" ht="38.25">
      <c r="B107" s="1"/>
      <c r="C107" s="11" t="s">
        <v>181</v>
      </c>
      <c r="D107" s="11" t="s">
        <v>186</v>
      </c>
      <c r="E107" s="98" t="s">
        <v>740</v>
      </c>
      <c r="F107" s="1"/>
      <c r="G107" s="78">
        <f>43500</f>
        <v>43500</v>
      </c>
      <c r="H107" s="1"/>
      <c r="I107" s="1"/>
      <c r="J107" s="98" t="s">
        <v>395</v>
      </c>
      <c r="K107" s="1"/>
      <c r="L107" s="73"/>
      <c r="M107" s="73"/>
      <c r="N107" s="73"/>
      <c r="O107" s="73"/>
      <c r="P107" s="74"/>
      <c r="Q107" s="74"/>
      <c r="R107" s="74"/>
      <c r="S107" s="76"/>
      <c r="T107" s="76"/>
      <c r="U107" s="76"/>
      <c r="V107" s="76"/>
      <c r="W107" s="76"/>
      <c r="X107" s="76"/>
      <c r="Y107" s="74"/>
      <c r="Z107" s="75"/>
      <c r="AA107" s="75"/>
      <c r="AB107" s="74"/>
      <c r="AC107" s="74"/>
      <c r="AD107" s="74"/>
      <c r="AE107" s="76"/>
      <c r="AF107" s="76"/>
      <c r="AG107" s="76"/>
      <c r="AH107" s="74"/>
      <c r="AI107" s="74"/>
      <c r="AJ107" s="75"/>
    </row>
    <row r="108" spans="2:36" s="8" customFormat="1" ht="38.25">
      <c r="B108" s="1"/>
      <c r="C108" s="11" t="s">
        <v>181</v>
      </c>
      <c r="D108" s="11" t="s">
        <v>186</v>
      </c>
      <c r="E108" s="98" t="s">
        <v>741</v>
      </c>
      <c r="F108" s="1"/>
      <c r="G108" s="78">
        <f>36900</f>
        <v>36900</v>
      </c>
      <c r="H108" s="1"/>
      <c r="I108" s="1"/>
      <c r="J108" s="98" t="s">
        <v>396</v>
      </c>
      <c r="K108" s="1"/>
      <c r="L108" s="73"/>
      <c r="M108" s="73"/>
      <c r="N108" s="73"/>
      <c r="O108" s="73"/>
      <c r="P108" s="74"/>
      <c r="Q108" s="74"/>
      <c r="R108" s="74"/>
      <c r="S108" s="76"/>
      <c r="T108" s="76"/>
      <c r="U108" s="76"/>
      <c r="V108" s="76"/>
      <c r="W108" s="76"/>
      <c r="X108" s="76"/>
      <c r="Y108" s="74"/>
      <c r="Z108" s="75"/>
      <c r="AA108" s="75"/>
      <c r="AB108" s="74"/>
      <c r="AC108" s="74"/>
      <c r="AD108" s="74"/>
      <c r="AE108" s="76"/>
      <c r="AF108" s="76"/>
      <c r="AG108" s="76"/>
      <c r="AH108" s="74"/>
      <c r="AI108" s="74"/>
      <c r="AJ108" s="75"/>
    </row>
    <row r="109" spans="2:36" s="8" customFormat="1" ht="38.25">
      <c r="B109" s="1"/>
      <c r="C109" s="11" t="s">
        <v>181</v>
      </c>
      <c r="D109" s="11" t="s">
        <v>186</v>
      </c>
      <c r="E109" s="98" t="s">
        <v>742</v>
      </c>
      <c r="F109" s="1"/>
      <c r="G109" s="78">
        <f>23500</f>
        <v>23500</v>
      </c>
      <c r="H109" s="1"/>
      <c r="I109" s="1"/>
      <c r="J109" s="98" t="s">
        <v>397</v>
      </c>
      <c r="K109" s="1"/>
      <c r="L109" s="73"/>
      <c r="M109" s="73"/>
      <c r="N109" s="73"/>
      <c r="O109" s="73"/>
      <c r="P109" s="74"/>
      <c r="Q109" s="74"/>
      <c r="R109" s="74"/>
      <c r="S109" s="76"/>
      <c r="T109" s="76"/>
      <c r="U109" s="76"/>
      <c r="V109" s="76"/>
      <c r="W109" s="76"/>
      <c r="X109" s="76"/>
      <c r="Y109" s="74"/>
      <c r="Z109" s="75"/>
      <c r="AA109" s="75"/>
      <c r="AB109" s="74"/>
      <c r="AC109" s="74"/>
      <c r="AD109" s="74"/>
      <c r="AE109" s="76"/>
      <c r="AF109" s="76"/>
      <c r="AG109" s="76"/>
      <c r="AH109" s="74"/>
      <c r="AI109" s="74"/>
      <c r="AJ109" s="75"/>
    </row>
    <row r="110" spans="2:36" s="8" customFormat="1" ht="38.25">
      <c r="B110" s="1"/>
      <c r="C110" s="11" t="s">
        <v>181</v>
      </c>
      <c r="D110" s="11" t="s">
        <v>186</v>
      </c>
      <c r="E110" s="98" t="s">
        <v>743</v>
      </c>
      <c r="F110" s="1"/>
      <c r="G110" s="78">
        <f>8700</f>
        <v>8700</v>
      </c>
      <c r="H110" s="1"/>
      <c r="I110" s="1"/>
      <c r="J110" s="98" t="s">
        <v>398</v>
      </c>
      <c r="K110" s="1"/>
      <c r="L110" s="73"/>
      <c r="M110" s="73"/>
      <c r="N110" s="73"/>
      <c r="O110" s="73"/>
      <c r="P110" s="74"/>
      <c r="Q110" s="74"/>
      <c r="R110" s="74"/>
      <c r="S110" s="75"/>
      <c r="T110" s="75"/>
      <c r="U110" s="75"/>
      <c r="V110" s="75"/>
      <c r="W110" s="75"/>
      <c r="X110" s="75"/>
      <c r="Y110" s="74"/>
      <c r="Z110" s="76"/>
      <c r="AA110" s="76"/>
      <c r="AB110" s="74"/>
      <c r="AC110" s="74"/>
      <c r="AD110" s="74"/>
      <c r="AE110" s="76"/>
      <c r="AF110" s="76"/>
      <c r="AG110" s="76"/>
      <c r="AH110" s="74"/>
      <c r="AI110" s="74"/>
      <c r="AJ110" s="75"/>
    </row>
    <row r="111" spans="2:36" s="8" customFormat="1" ht="42.75">
      <c r="B111" s="1"/>
      <c r="C111" s="11" t="s">
        <v>181</v>
      </c>
      <c r="D111" s="11" t="s">
        <v>186</v>
      </c>
      <c r="E111" s="98" t="s">
        <v>744</v>
      </c>
      <c r="F111" s="1"/>
      <c r="G111" s="78">
        <f>20487</f>
        <v>20487</v>
      </c>
      <c r="H111" s="1"/>
      <c r="I111" s="1"/>
      <c r="J111" s="98" t="s">
        <v>399</v>
      </c>
      <c r="K111" s="1"/>
      <c r="L111" s="73"/>
      <c r="M111" s="73"/>
      <c r="N111" s="73"/>
      <c r="O111" s="73"/>
      <c r="P111" s="74"/>
      <c r="Q111" s="74"/>
      <c r="R111" s="74"/>
      <c r="S111" s="75"/>
      <c r="T111" s="75"/>
      <c r="U111" s="75"/>
      <c r="V111" s="75"/>
      <c r="W111" s="75"/>
      <c r="X111" s="75"/>
      <c r="Y111" s="74"/>
      <c r="Z111" s="76"/>
      <c r="AA111" s="76"/>
      <c r="AB111" s="74"/>
      <c r="AC111" s="74"/>
      <c r="AD111" s="74"/>
      <c r="AE111" s="76"/>
      <c r="AF111" s="76"/>
      <c r="AG111" s="76"/>
      <c r="AH111" s="74"/>
      <c r="AI111" s="74"/>
      <c r="AJ111" s="75"/>
    </row>
    <row r="112" spans="2:11" s="8" customFormat="1" ht="38.25">
      <c r="B112" s="1"/>
      <c r="C112" s="11" t="s">
        <v>181</v>
      </c>
      <c r="D112" s="11" t="s">
        <v>186</v>
      </c>
      <c r="E112" s="98" t="s">
        <v>745</v>
      </c>
      <c r="F112" s="1"/>
      <c r="G112" s="78">
        <f>27059</f>
        <v>27059</v>
      </c>
      <c r="H112" s="1"/>
      <c r="I112" s="1"/>
      <c r="J112" s="98" t="s">
        <v>400</v>
      </c>
      <c r="K112" s="1"/>
    </row>
    <row r="113" spans="2:11" s="8" customFormat="1" ht="38.25">
      <c r="B113" s="1"/>
      <c r="C113" s="11" t="s">
        <v>181</v>
      </c>
      <c r="D113" s="11" t="s">
        <v>186</v>
      </c>
      <c r="E113" s="98" t="s">
        <v>746</v>
      </c>
      <c r="F113" s="1"/>
      <c r="G113" s="78">
        <f>14990</f>
        <v>14990</v>
      </c>
      <c r="H113" s="1"/>
      <c r="I113" s="1"/>
      <c r="J113" s="98" t="s">
        <v>401</v>
      </c>
      <c r="K113" s="1"/>
    </row>
    <row r="114" spans="2:11" s="8" customFormat="1" ht="38.25">
      <c r="B114" s="1"/>
      <c r="C114" s="11" t="s">
        <v>181</v>
      </c>
      <c r="D114" s="11" t="s">
        <v>186</v>
      </c>
      <c r="E114" s="98" t="s">
        <v>747</v>
      </c>
      <c r="F114" s="1"/>
      <c r="G114" s="78">
        <f>35</f>
        <v>35</v>
      </c>
      <c r="H114" s="1"/>
      <c r="I114" s="1"/>
      <c r="J114" s="98" t="s">
        <v>402</v>
      </c>
      <c r="K114" s="1"/>
    </row>
    <row r="115" spans="2:11" s="8" customFormat="1" ht="38.25">
      <c r="B115" s="1"/>
      <c r="C115" s="11" t="s">
        <v>181</v>
      </c>
      <c r="D115" s="11" t="s">
        <v>186</v>
      </c>
      <c r="E115" s="98" t="s">
        <v>748</v>
      </c>
      <c r="F115" s="1"/>
      <c r="G115" s="78">
        <f>220</f>
        <v>220</v>
      </c>
      <c r="H115" s="1"/>
      <c r="I115" s="1"/>
      <c r="J115" s="98" t="s">
        <v>403</v>
      </c>
      <c r="K115" s="1"/>
    </row>
    <row r="116" spans="2:11" s="8" customFormat="1" ht="38.25">
      <c r="B116" s="1"/>
      <c r="C116" s="11" t="s">
        <v>181</v>
      </c>
      <c r="D116" s="11" t="s">
        <v>186</v>
      </c>
      <c r="E116" s="98" t="s">
        <v>749</v>
      </c>
      <c r="F116" s="1"/>
      <c r="G116" s="78">
        <f>210</f>
        <v>210</v>
      </c>
      <c r="H116" s="1"/>
      <c r="I116" s="1"/>
      <c r="J116" s="98" t="s">
        <v>404</v>
      </c>
      <c r="K116" s="1"/>
    </row>
    <row r="117" spans="2:11" s="8" customFormat="1" ht="38.25">
      <c r="B117" s="1"/>
      <c r="C117" s="11" t="s">
        <v>181</v>
      </c>
      <c r="D117" s="11" t="s">
        <v>186</v>
      </c>
      <c r="E117" s="98" t="s">
        <v>750</v>
      </c>
      <c r="F117" s="1"/>
      <c r="G117" s="78">
        <f>115</f>
        <v>115</v>
      </c>
      <c r="H117" s="1"/>
      <c r="I117" s="1"/>
      <c r="J117" s="98" t="s">
        <v>405</v>
      </c>
      <c r="K117" s="1"/>
    </row>
    <row r="118" spans="2:11" s="8" customFormat="1" ht="42.75">
      <c r="B118" s="1"/>
      <c r="C118" s="11" t="s">
        <v>181</v>
      </c>
      <c r="D118" s="11" t="s">
        <v>186</v>
      </c>
      <c r="E118" s="98" t="s">
        <v>751</v>
      </c>
      <c r="F118" s="1"/>
      <c r="G118" s="78">
        <f>290</f>
        <v>290</v>
      </c>
      <c r="H118" s="1"/>
      <c r="I118" s="1"/>
      <c r="J118" s="98" t="s">
        <v>406</v>
      </c>
      <c r="K118" s="1"/>
    </row>
    <row r="119" spans="2:11" s="8" customFormat="1" ht="38.25">
      <c r="B119" s="1"/>
      <c r="C119" s="11" t="s">
        <v>181</v>
      </c>
      <c r="D119" s="11" t="s">
        <v>186</v>
      </c>
      <c r="E119" s="98" t="s">
        <v>752</v>
      </c>
      <c r="F119" s="1"/>
      <c r="G119" s="78">
        <f>110</f>
        <v>110</v>
      </c>
      <c r="H119" s="1"/>
      <c r="I119" s="1"/>
      <c r="J119" s="98" t="s">
        <v>407</v>
      </c>
      <c r="K119" s="1"/>
    </row>
    <row r="120" spans="2:11" s="8" customFormat="1" ht="38.25">
      <c r="B120" s="1"/>
      <c r="C120" s="11" t="s">
        <v>181</v>
      </c>
      <c r="D120" s="11" t="s">
        <v>186</v>
      </c>
      <c r="E120" s="98" t="s">
        <v>753</v>
      </c>
      <c r="F120" s="1"/>
      <c r="G120" s="78">
        <f>40</f>
        <v>40</v>
      </c>
      <c r="H120" s="1"/>
      <c r="I120" s="1"/>
      <c r="J120" s="98" t="s">
        <v>408</v>
      </c>
      <c r="K120" s="1"/>
    </row>
    <row r="121" spans="2:11" s="8" customFormat="1" ht="38.25">
      <c r="B121" s="1"/>
      <c r="C121" s="11" t="s">
        <v>181</v>
      </c>
      <c r="D121" s="11" t="s">
        <v>186</v>
      </c>
      <c r="E121" s="98" t="s">
        <v>754</v>
      </c>
      <c r="F121" s="1"/>
      <c r="G121" s="78">
        <f>200</f>
        <v>200</v>
      </c>
      <c r="H121" s="1"/>
      <c r="I121" s="1"/>
      <c r="J121" s="98" t="s">
        <v>409</v>
      </c>
      <c r="K121" s="1"/>
    </row>
    <row r="122" spans="2:11" s="8" customFormat="1" ht="38.25">
      <c r="B122" s="1"/>
      <c r="C122" s="11" t="s">
        <v>181</v>
      </c>
      <c r="D122" s="11" t="s">
        <v>186</v>
      </c>
      <c r="E122" s="98" t="s">
        <v>755</v>
      </c>
      <c r="F122" s="1"/>
      <c r="G122" s="78">
        <f>440.34</f>
        <v>440.34</v>
      </c>
      <c r="H122" s="1"/>
      <c r="I122" s="1"/>
      <c r="J122" s="98" t="s">
        <v>410</v>
      </c>
      <c r="K122" s="1"/>
    </row>
    <row r="123" spans="2:11" s="8" customFormat="1" ht="38.25">
      <c r="B123" s="1"/>
      <c r="C123" s="11" t="s">
        <v>181</v>
      </c>
      <c r="D123" s="11" t="s">
        <v>186</v>
      </c>
      <c r="E123" s="98" t="s">
        <v>756</v>
      </c>
      <c r="F123" s="1"/>
      <c r="G123" s="78">
        <f>345</f>
        <v>345</v>
      </c>
      <c r="H123" s="1"/>
      <c r="I123" s="1"/>
      <c r="J123" s="98" t="s">
        <v>411</v>
      </c>
      <c r="K123" s="1"/>
    </row>
    <row r="124" spans="2:11" s="8" customFormat="1" ht="42.75">
      <c r="B124" s="1"/>
      <c r="C124" s="11" t="s">
        <v>181</v>
      </c>
      <c r="D124" s="11" t="s">
        <v>186</v>
      </c>
      <c r="E124" s="98" t="s">
        <v>757</v>
      </c>
      <c r="F124" s="1"/>
      <c r="G124" s="78">
        <f>210</f>
        <v>210</v>
      </c>
      <c r="H124" s="1"/>
      <c r="I124" s="1"/>
      <c r="J124" s="98" t="s">
        <v>412</v>
      </c>
      <c r="K124" s="1"/>
    </row>
    <row r="125" spans="2:11" s="8" customFormat="1" ht="38.25">
      <c r="B125" s="1"/>
      <c r="C125" s="11" t="s">
        <v>181</v>
      </c>
      <c r="D125" s="11" t="s">
        <v>186</v>
      </c>
      <c r="E125" s="98" t="s">
        <v>758</v>
      </c>
      <c r="F125" s="1"/>
      <c r="G125" s="78">
        <f>320</f>
        <v>320</v>
      </c>
      <c r="H125" s="1"/>
      <c r="I125" s="1"/>
      <c r="J125" s="98" t="s">
        <v>413</v>
      </c>
      <c r="K125" s="1"/>
    </row>
    <row r="126" spans="2:11" s="8" customFormat="1" ht="42.75">
      <c r="B126" s="1"/>
      <c r="C126" s="11" t="s">
        <v>181</v>
      </c>
      <c r="D126" s="11" t="s">
        <v>186</v>
      </c>
      <c r="E126" s="98" t="s">
        <v>759</v>
      </c>
      <c r="F126" s="1"/>
      <c r="G126" s="78">
        <f>335</f>
        <v>335</v>
      </c>
      <c r="H126" s="1"/>
      <c r="I126" s="1"/>
      <c r="J126" s="98" t="s">
        <v>414</v>
      </c>
      <c r="K126" s="1"/>
    </row>
    <row r="127" spans="2:11" s="8" customFormat="1" ht="38.25">
      <c r="B127" s="1"/>
      <c r="C127" s="11" t="s">
        <v>181</v>
      </c>
      <c r="D127" s="11" t="s">
        <v>186</v>
      </c>
      <c r="E127" s="98" t="s">
        <v>760</v>
      </c>
      <c r="F127" s="1"/>
      <c r="G127" s="78">
        <f>360</f>
        <v>360</v>
      </c>
      <c r="H127" s="1"/>
      <c r="I127" s="1"/>
      <c r="J127" s="98" t="s">
        <v>415</v>
      </c>
      <c r="K127" s="1"/>
    </row>
    <row r="128" spans="2:11" s="8" customFormat="1" ht="38.25">
      <c r="B128" s="1"/>
      <c r="C128" s="11" t="s">
        <v>181</v>
      </c>
      <c r="D128" s="11" t="s">
        <v>186</v>
      </c>
      <c r="E128" s="98" t="s">
        <v>761</v>
      </c>
      <c r="F128" s="1"/>
      <c r="G128" s="78">
        <f>60</f>
        <v>60</v>
      </c>
      <c r="H128" s="1"/>
      <c r="I128" s="1"/>
      <c r="J128" s="98" t="s">
        <v>416</v>
      </c>
      <c r="K128" s="1"/>
    </row>
    <row r="129" spans="2:11" s="8" customFormat="1" ht="42.75">
      <c r="B129" s="1"/>
      <c r="C129" s="11" t="s">
        <v>181</v>
      </c>
      <c r="D129" s="11" t="s">
        <v>186</v>
      </c>
      <c r="E129" s="98" t="s">
        <v>762</v>
      </c>
      <c r="F129" s="1"/>
      <c r="G129" s="78">
        <f>185</f>
        <v>185</v>
      </c>
      <c r="H129" s="1"/>
      <c r="I129" s="1"/>
      <c r="J129" s="98" t="s">
        <v>417</v>
      </c>
      <c r="K129" s="1"/>
    </row>
    <row r="130" spans="2:11" s="8" customFormat="1" ht="42.75">
      <c r="B130" s="1"/>
      <c r="C130" s="11" t="s">
        <v>181</v>
      </c>
      <c r="D130" s="11" t="s">
        <v>186</v>
      </c>
      <c r="E130" s="98" t="s">
        <v>763</v>
      </c>
      <c r="F130" s="1"/>
      <c r="G130" s="78">
        <f>210</f>
        <v>210</v>
      </c>
      <c r="H130" s="1"/>
      <c r="I130" s="1"/>
      <c r="J130" s="98" t="s">
        <v>418</v>
      </c>
      <c r="K130" s="1"/>
    </row>
    <row r="131" spans="2:11" s="8" customFormat="1" ht="38.25">
      <c r="B131" s="1"/>
      <c r="C131" s="11" t="s">
        <v>181</v>
      </c>
      <c r="D131" s="11" t="s">
        <v>186</v>
      </c>
      <c r="E131" s="98" t="s">
        <v>764</v>
      </c>
      <c r="F131" s="1"/>
      <c r="G131" s="78">
        <f>300</f>
        <v>300</v>
      </c>
      <c r="H131" s="1"/>
      <c r="I131" s="1"/>
      <c r="J131" s="98" t="s">
        <v>419</v>
      </c>
      <c r="K131" s="1"/>
    </row>
    <row r="132" spans="2:11" s="8" customFormat="1" ht="38.25">
      <c r="B132" s="1"/>
      <c r="C132" s="11" t="s">
        <v>181</v>
      </c>
      <c r="D132" s="11" t="s">
        <v>186</v>
      </c>
      <c r="E132" s="98" t="s">
        <v>765</v>
      </c>
      <c r="F132" s="1"/>
      <c r="G132" s="78">
        <f>420</f>
        <v>420</v>
      </c>
      <c r="H132" s="1"/>
      <c r="I132" s="1"/>
      <c r="J132" s="98" t="s">
        <v>420</v>
      </c>
      <c r="K132" s="1"/>
    </row>
    <row r="133" spans="2:11" s="8" customFormat="1" ht="38.25">
      <c r="B133" s="1"/>
      <c r="C133" s="11" t="s">
        <v>181</v>
      </c>
      <c r="D133" s="11" t="s">
        <v>186</v>
      </c>
      <c r="E133" s="98" t="s">
        <v>766</v>
      </c>
      <c r="F133" s="1"/>
      <c r="G133" s="78">
        <f>50</f>
        <v>50</v>
      </c>
      <c r="H133" s="1"/>
      <c r="I133" s="1"/>
      <c r="J133" s="98" t="s">
        <v>421</v>
      </c>
      <c r="K133" s="1"/>
    </row>
    <row r="134" spans="2:11" s="8" customFormat="1" ht="38.25">
      <c r="B134" s="1"/>
      <c r="C134" s="11" t="s">
        <v>181</v>
      </c>
      <c r="D134" s="11" t="s">
        <v>186</v>
      </c>
      <c r="E134" s="98" t="s">
        <v>767</v>
      </c>
      <c r="F134" s="1"/>
      <c r="G134" s="78">
        <f>440</f>
        <v>440</v>
      </c>
      <c r="H134" s="1"/>
      <c r="I134" s="1"/>
      <c r="J134" s="98" t="s">
        <v>422</v>
      </c>
      <c r="K134" s="1"/>
    </row>
    <row r="135" spans="2:11" s="8" customFormat="1" ht="38.25">
      <c r="B135" s="1"/>
      <c r="C135" s="11" t="s">
        <v>181</v>
      </c>
      <c r="D135" s="11" t="s">
        <v>186</v>
      </c>
      <c r="E135" s="98" t="s">
        <v>768</v>
      </c>
      <c r="F135" s="1"/>
      <c r="G135" s="78">
        <f>860</f>
        <v>860</v>
      </c>
      <c r="H135" s="1"/>
      <c r="I135" s="1"/>
      <c r="J135" s="98" t="s">
        <v>423</v>
      </c>
      <c r="K135" s="1"/>
    </row>
    <row r="136" spans="2:11" s="8" customFormat="1" ht="38.25">
      <c r="B136" s="1"/>
      <c r="C136" s="11" t="s">
        <v>181</v>
      </c>
      <c r="D136" s="11" t="s">
        <v>186</v>
      </c>
      <c r="E136" s="98" t="s">
        <v>769</v>
      </c>
      <c r="F136" s="1"/>
      <c r="G136" s="78">
        <f>230</f>
        <v>230</v>
      </c>
      <c r="H136" s="1"/>
      <c r="I136" s="1"/>
      <c r="J136" s="98" t="s">
        <v>424</v>
      </c>
      <c r="K136" s="1"/>
    </row>
    <row r="137" spans="2:11" s="8" customFormat="1" ht="38.25">
      <c r="B137" s="1"/>
      <c r="C137" s="11" t="s">
        <v>181</v>
      </c>
      <c r="D137" s="11" t="s">
        <v>186</v>
      </c>
      <c r="E137" s="98" t="s">
        <v>770</v>
      </c>
      <c r="F137" s="1"/>
      <c r="G137" s="78">
        <f>290</f>
        <v>290</v>
      </c>
      <c r="H137" s="1"/>
      <c r="I137" s="1"/>
      <c r="J137" s="98" t="s">
        <v>425</v>
      </c>
      <c r="K137" s="1"/>
    </row>
    <row r="138" spans="2:11" s="8" customFormat="1" ht="38.25">
      <c r="B138" s="1"/>
      <c r="C138" s="11" t="s">
        <v>181</v>
      </c>
      <c r="D138" s="11" t="s">
        <v>186</v>
      </c>
      <c r="E138" s="98" t="s">
        <v>771</v>
      </c>
      <c r="F138" s="1"/>
      <c r="G138" s="78">
        <f>410</f>
        <v>410</v>
      </c>
      <c r="H138" s="1"/>
      <c r="I138" s="1"/>
      <c r="J138" s="98" t="s">
        <v>426</v>
      </c>
      <c r="K138" s="1"/>
    </row>
    <row r="139" spans="2:11" s="8" customFormat="1" ht="38.25">
      <c r="B139" s="1"/>
      <c r="C139" s="11" t="s">
        <v>181</v>
      </c>
      <c r="D139" s="11" t="s">
        <v>186</v>
      </c>
      <c r="E139" s="98" t="s">
        <v>772</v>
      </c>
      <c r="F139" s="1"/>
      <c r="G139" s="78">
        <f>290</f>
        <v>290</v>
      </c>
      <c r="H139" s="1"/>
      <c r="I139" s="1"/>
      <c r="J139" s="98" t="s">
        <v>427</v>
      </c>
      <c r="K139" s="1"/>
    </row>
    <row r="140" spans="2:11" s="8" customFormat="1" ht="38.25">
      <c r="B140" s="1"/>
      <c r="C140" s="11" t="s">
        <v>181</v>
      </c>
      <c r="D140" s="11" t="s">
        <v>186</v>
      </c>
      <c r="E140" s="98" t="s">
        <v>773</v>
      </c>
      <c r="F140" s="1"/>
      <c r="G140" s="78">
        <f>60</f>
        <v>60</v>
      </c>
      <c r="H140" s="1"/>
      <c r="I140" s="1"/>
      <c r="J140" s="98" t="s">
        <v>428</v>
      </c>
      <c r="K140" s="1"/>
    </row>
    <row r="141" spans="2:11" s="8" customFormat="1" ht="38.25">
      <c r="B141" s="1"/>
      <c r="C141" s="11" t="s">
        <v>181</v>
      </c>
      <c r="D141" s="11" t="s">
        <v>186</v>
      </c>
      <c r="E141" s="98" t="s">
        <v>774</v>
      </c>
      <c r="F141" s="1"/>
      <c r="G141" s="78">
        <f>35</f>
        <v>35</v>
      </c>
      <c r="H141" s="1"/>
      <c r="I141" s="1"/>
      <c r="J141" s="98" t="s">
        <v>429</v>
      </c>
      <c r="K141" s="1"/>
    </row>
    <row r="142" spans="2:11" s="8" customFormat="1" ht="38.25">
      <c r="B142" s="1"/>
      <c r="C142" s="11" t="s">
        <v>181</v>
      </c>
      <c r="D142" s="11" t="s">
        <v>186</v>
      </c>
      <c r="E142" s="98" t="s">
        <v>775</v>
      </c>
      <c r="F142" s="1"/>
      <c r="G142" s="78">
        <f>410</f>
        <v>410</v>
      </c>
      <c r="H142" s="1"/>
      <c r="I142" s="1"/>
      <c r="J142" s="98" t="s">
        <v>430</v>
      </c>
      <c r="K142" s="1"/>
    </row>
    <row r="143" spans="2:11" s="8" customFormat="1" ht="38.25">
      <c r="B143" s="1"/>
      <c r="C143" s="11" t="s">
        <v>181</v>
      </c>
      <c r="D143" s="11" t="s">
        <v>186</v>
      </c>
      <c r="E143" s="98" t="s">
        <v>776</v>
      </c>
      <c r="F143" s="1"/>
      <c r="G143" s="78">
        <f>210</f>
        <v>210</v>
      </c>
      <c r="H143" s="1"/>
      <c r="I143" s="1"/>
      <c r="J143" s="98" t="s">
        <v>431</v>
      </c>
      <c r="K143" s="1"/>
    </row>
    <row r="144" spans="2:11" s="8" customFormat="1" ht="38.25">
      <c r="B144" s="1"/>
      <c r="C144" s="11" t="s">
        <v>181</v>
      </c>
      <c r="D144" s="11" t="s">
        <v>186</v>
      </c>
      <c r="E144" s="98" t="s">
        <v>777</v>
      </c>
      <c r="F144" s="1"/>
      <c r="G144" s="78">
        <f>252</f>
        <v>252</v>
      </c>
      <c r="H144" s="1"/>
      <c r="I144" s="1"/>
      <c r="J144" s="98" t="s">
        <v>432</v>
      </c>
      <c r="K144" s="1"/>
    </row>
    <row r="145" spans="2:11" s="8" customFormat="1" ht="38.25">
      <c r="B145" s="1"/>
      <c r="C145" s="11" t="s">
        <v>181</v>
      </c>
      <c r="D145" s="11" t="s">
        <v>186</v>
      </c>
      <c r="E145" s="98" t="s">
        <v>778</v>
      </c>
      <c r="F145" s="1"/>
      <c r="G145" s="78">
        <f>690</f>
        <v>690</v>
      </c>
      <c r="H145" s="1"/>
      <c r="I145" s="1"/>
      <c r="J145" s="98" t="s">
        <v>433</v>
      </c>
      <c r="K145" s="1"/>
    </row>
    <row r="146" spans="2:11" s="8" customFormat="1" ht="38.25">
      <c r="B146" s="1"/>
      <c r="C146" s="11" t="s">
        <v>181</v>
      </c>
      <c r="D146" s="11" t="s">
        <v>186</v>
      </c>
      <c r="E146" s="98" t="s">
        <v>779</v>
      </c>
      <c r="F146" s="1"/>
      <c r="G146" s="78">
        <f>290</f>
        <v>290</v>
      </c>
      <c r="H146" s="1"/>
      <c r="I146" s="1"/>
      <c r="J146" s="98" t="s">
        <v>434</v>
      </c>
      <c r="K146" s="1"/>
    </row>
    <row r="147" spans="2:11" s="8" customFormat="1" ht="42.75">
      <c r="B147" s="1"/>
      <c r="C147" s="11" t="s">
        <v>181</v>
      </c>
      <c r="D147" s="11" t="s">
        <v>186</v>
      </c>
      <c r="E147" s="98" t="s">
        <v>780</v>
      </c>
      <c r="F147" s="1"/>
      <c r="G147" s="78">
        <f>170</f>
        <v>170</v>
      </c>
      <c r="H147" s="1"/>
      <c r="I147" s="1"/>
      <c r="J147" s="98" t="s">
        <v>435</v>
      </c>
      <c r="K147" s="1"/>
    </row>
    <row r="148" spans="2:11" s="8" customFormat="1" ht="57">
      <c r="B148" s="1"/>
      <c r="C148" s="11" t="s">
        <v>181</v>
      </c>
      <c r="D148" s="11" t="s">
        <v>186</v>
      </c>
      <c r="E148" s="98" t="s">
        <v>781</v>
      </c>
      <c r="F148" s="1"/>
      <c r="G148" s="78">
        <f>110</f>
        <v>110</v>
      </c>
      <c r="H148" s="1"/>
      <c r="I148" s="1"/>
      <c r="J148" s="98" t="s">
        <v>436</v>
      </c>
      <c r="K148" s="1"/>
    </row>
    <row r="149" spans="2:12" ht="38.25">
      <c r="B149" s="1"/>
      <c r="C149" s="11" t="s">
        <v>181</v>
      </c>
      <c r="D149" s="11" t="s">
        <v>186</v>
      </c>
      <c r="E149" s="98" t="s">
        <v>782</v>
      </c>
      <c r="F149" s="1"/>
      <c r="G149" s="78">
        <f>766.66</f>
        <v>766.66</v>
      </c>
      <c r="H149" s="1"/>
      <c r="I149" s="1"/>
      <c r="J149" s="98" t="s">
        <v>437</v>
      </c>
      <c r="K149" s="1"/>
      <c r="L149" s="8"/>
    </row>
    <row r="150" spans="2:12" ht="38.25">
      <c r="B150" s="1"/>
      <c r="C150" s="11" t="s">
        <v>181</v>
      </c>
      <c r="D150" s="11" t="s">
        <v>186</v>
      </c>
      <c r="E150" s="98" t="s">
        <v>783</v>
      </c>
      <c r="F150" s="1"/>
      <c r="G150" s="78">
        <f>1200</f>
        <v>1200</v>
      </c>
      <c r="H150" s="1"/>
      <c r="I150" s="1"/>
      <c r="J150" s="98" t="s">
        <v>438</v>
      </c>
      <c r="K150" s="1"/>
      <c r="L150" s="8"/>
    </row>
    <row r="151" spans="2:12" ht="38.25">
      <c r="B151" s="1"/>
      <c r="C151" s="11" t="s">
        <v>181</v>
      </c>
      <c r="D151" s="11" t="s">
        <v>186</v>
      </c>
      <c r="E151" s="98" t="s">
        <v>784</v>
      </c>
      <c r="F151" s="1"/>
      <c r="G151" s="78">
        <f>16544.31</f>
        <v>16544.31</v>
      </c>
      <c r="H151" s="1"/>
      <c r="I151" s="1"/>
      <c r="J151" s="98" t="s">
        <v>439</v>
      </c>
      <c r="K151" s="1"/>
      <c r="L151" s="8"/>
    </row>
    <row r="152" spans="2:11" ht="38.25">
      <c r="B152" s="1"/>
      <c r="C152" s="11" t="s">
        <v>181</v>
      </c>
      <c r="D152" s="11" t="s">
        <v>186</v>
      </c>
      <c r="E152" s="98" t="s">
        <v>785</v>
      </c>
      <c r="F152" s="1"/>
      <c r="G152" s="78">
        <f>40727.57</f>
        <v>40727.57</v>
      </c>
      <c r="H152" s="1"/>
      <c r="I152" s="1"/>
      <c r="J152" s="98" t="s">
        <v>440</v>
      </c>
      <c r="K152" s="1"/>
    </row>
    <row r="153" spans="2:11" ht="38.25">
      <c r="B153" s="1"/>
      <c r="C153" s="11" t="s">
        <v>181</v>
      </c>
      <c r="D153" s="11" t="s">
        <v>186</v>
      </c>
      <c r="E153" s="98" t="s">
        <v>786</v>
      </c>
      <c r="F153" s="1"/>
      <c r="G153" s="78">
        <f>3112.17</f>
        <v>3112.17</v>
      </c>
      <c r="H153" s="1"/>
      <c r="I153" s="1"/>
      <c r="J153" s="98" t="s">
        <v>441</v>
      </c>
      <c r="K153" s="1"/>
    </row>
    <row r="154" spans="2:11" ht="38.25">
      <c r="B154" s="1"/>
      <c r="C154" s="11" t="s">
        <v>181</v>
      </c>
      <c r="D154" s="11" t="s">
        <v>186</v>
      </c>
      <c r="E154" s="98" t="s">
        <v>787</v>
      </c>
      <c r="F154" s="1"/>
      <c r="G154" s="78">
        <f>14467</f>
        <v>14467</v>
      </c>
      <c r="H154" s="1"/>
      <c r="I154" s="1"/>
      <c r="J154" s="98" t="s">
        <v>442</v>
      </c>
      <c r="K154" s="1"/>
    </row>
    <row r="155" spans="2:11" ht="38.25">
      <c r="B155" s="1"/>
      <c r="C155" s="11" t="s">
        <v>181</v>
      </c>
      <c r="D155" s="11" t="s">
        <v>186</v>
      </c>
      <c r="E155" s="98" t="s">
        <v>788</v>
      </c>
      <c r="F155" s="1"/>
      <c r="G155" s="78">
        <f>13887.62</f>
        <v>13887.62</v>
      </c>
      <c r="H155" s="1"/>
      <c r="I155" s="1"/>
      <c r="J155" s="98" t="s">
        <v>443</v>
      </c>
      <c r="K155" s="1"/>
    </row>
    <row r="156" spans="2:11" ht="38.25">
      <c r="B156" s="1"/>
      <c r="C156" s="11" t="s">
        <v>181</v>
      </c>
      <c r="D156" s="11" t="s">
        <v>186</v>
      </c>
      <c r="E156" s="98" t="s">
        <v>789</v>
      </c>
      <c r="F156" s="1"/>
      <c r="G156" s="78">
        <f>4594.46</f>
        <v>4594.46</v>
      </c>
      <c r="H156" s="1"/>
      <c r="I156" s="1"/>
      <c r="J156" s="98" t="s">
        <v>444</v>
      </c>
      <c r="K156" s="1"/>
    </row>
    <row r="157" spans="2:11" ht="38.25">
      <c r="B157" s="1"/>
      <c r="C157" s="11" t="s">
        <v>181</v>
      </c>
      <c r="D157" s="11" t="s">
        <v>186</v>
      </c>
      <c r="E157" s="98" t="s">
        <v>790</v>
      </c>
      <c r="F157" s="1"/>
      <c r="G157" s="78">
        <f>6338.63</f>
        <v>6338.63</v>
      </c>
      <c r="H157" s="1"/>
      <c r="I157" s="1"/>
      <c r="J157" s="98" t="s">
        <v>445</v>
      </c>
      <c r="K157" s="1"/>
    </row>
    <row r="158" spans="2:11" ht="38.25">
      <c r="B158" s="1"/>
      <c r="C158" s="11" t="s">
        <v>181</v>
      </c>
      <c r="D158" s="11" t="s">
        <v>186</v>
      </c>
      <c r="E158" s="98" t="s">
        <v>790</v>
      </c>
      <c r="F158" s="1"/>
      <c r="G158" s="78">
        <f>7364.9</f>
        <v>7364.9</v>
      </c>
      <c r="H158" s="1"/>
      <c r="I158" s="1"/>
      <c r="J158" s="98" t="s">
        <v>446</v>
      </c>
      <c r="K158" s="1"/>
    </row>
    <row r="159" spans="2:11" ht="38.25">
      <c r="B159" s="1"/>
      <c r="C159" s="11" t="s">
        <v>181</v>
      </c>
      <c r="D159" s="11" t="s">
        <v>186</v>
      </c>
      <c r="E159" s="98" t="s">
        <v>791</v>
      </c>
      <c r="F159" s="1"/>
      <c r="G159" s="78">
        <f>10095</f>
        <v>10095</v>
      </c>
      <c r="H159" s="1"/>
      <c r="I159" s="1"/>
      <c r="J159" s="98" t="s">
        <v>447</v>
      </c>
      <c r="K159" s="1"/>
    </row>
    <row r="160" spans="2:11" ht="38.25">
      <c r="B160" s="1"/>
      <c r="C160" s="11" t="s">
        <v>181</v>
      </c>
      <c r="D160" s="11" t="s">
        <v>186</v>
      </c>
      <c r="E160" s="98" t="s">
        <v>792</v>
      </c>
      <c r="F160" s="1"/>
      <c r="G160" s="78">
        <f>6724.23</f>
        <v>6724.23</v>
      </c>
      <c r="H160" s="1"/>
      <c r="I160" s="1"/>
      <c r="J160" s="98" t="s">
        <v>448</v>
      </c>
      <c r="K160" s="1"/>
    </row>
    <row r="161" spans="2:11" ht="38.25">
      <c r="B161" s="1"/>
      <c r="C161" s="11" t="s">
        <v>181</v>
      </c>
      <c r="D161" s="11" t="s">
        <v>186</v>
      </c>
      <c r="E161" s="98" t="s">
        <v>793</v>
      </c>
      <c r="F161" s="1"/>
      <c r="G161" s="78">
        <f>7045.32</f>
        <v>7045.32</v>
      </c>
      <c r="H161" s="1"/>
      <c r="I161" s="1"/>
      <c r="J161" s="98" t="s">
        <v>449</v>
      </c>
      <c r="K161" s="1"/>
    </row>
    <row r="162" spans="2:11" ht="38.25">
      <c r="B162" s="1"/>
      <c r="C162" s="11" t="s">
        <v>181</v>
      </c>
      <c r="D162" s="11" t="s">
        <v>186</v>
      </c>
      <c r="E162" s="98" t="s">
        <v>794</v>
      </c>
      <c r="F162" s="1"/>
      <c r="G162" s="78">
        <f>4005.47</f>
        <v>4005.47</v>
      </c>
      <c r="H162" s="1"/>
      <c r="I162" s="1"/>
      <c r="J162" s="98" t="s">
        <v>450</v>
      </c>
      <c r="K162" s="1"/>
    </row>
    <row r="163" spans="2:11" ht="38.25">
      <c r="B163" s="1"/>
      <c r="C163" s="11" t="s">
        <v>181</v>
      </c>
      <c r="D163" s="11" t="s">
        <v>186</v>
      </c>
      <c r="E163" s="98" t="s">
        <v>795</v>
      </c>
      <c r="F163" s="1"/>
      <c r="G163" s="78">
        <f>1903.33</f>
        <v>1903.33</v>
      </c>
      <c r="H163" s="1"/>
      <c r="I163" s="1"/>
      <c r="J163" s="98" t="s">
        <v>451</v>
      </c>
      <c r="K163" s="1"/>
    </row>
    <row r="164" spans="2:11" ht="38.25">
      <c r="B164" s="1"/>
      <c r="C164" s="11" t="s">
        <v>181</v>
      </c>
      <c r="D164" s="11" t="s">
        <v>186</v>
      </c>
      <c r="E164" s="98" t="s">
        <v>796</v>
      </c>
      <c r="F164" s="1"/>
      <c r="G164" s="78">
        <f>4567.56</f>
        <v>4567.56</v>
      </c>
      <c r="H164" s="1"/>
      <c r="I164" s="1"/>
      <c r="J164" s="98" t="s">
        <v>452</v>
      </c>
      <c r="K164" s="1"/>
    </row>
    <row r="165" spans="2:11" ht="38.25">
      <c r="B165" s="1"/>
      <c r="C165" s="11" t="s">
        <v>181</v>
      </c>
      <c r="D165" s="11" t="s">
        <v>186</v>
      </c>
      <c r="E165" s="98" t="s">
        <v>797</v>
      </c>
      <c r="F165" s="1"/>
      <c r="G165" s="78">
        <f>4086</f>
        <v>4086</v>
      </c>
      <c r="H165" s="1"/>
      <c r="I165" s="1"/>
      <c r="J165" s="98" t="s">
        <v>453</v>
      </c>
      <c r="K165" s="1"/>
    </row>
    <row r="166" spans="2:11" ht="38.25">
      <c r="B166" s="1"/>
      <c r="C166" s="11" t="s">
        <v>181</v>
      </c>
      <c r="D166" s="11" t="s">
        <v>186</v>
      </c>
      <c r="E166" s="98" t="s">
        <v>798</v>
      </c>
      <c r="F166" s="1"/>
      <c r="G166" s="78">
        <f>5857</f>
        <v>5857</v>
      </c>
      <c r="H166" s="1"/>
      <c r="I166" s="1"/>
      <c r="J166" s="98" t="s">
        <v>454</v>
      </c>
      <c r="K166" s="1"/>
    </row>
    <row r="167" spans="2:11" ht="38.25">
      <c r="B167" s="1"/>
      <c r="C167" s="11" t="s">
        <v>181</v>
      </c>
      <c r="D167" s="11" t="s">
        <v>186</v>
      </c>
      <c r="E167" s="98" t="s">
        <v>799</v>
      </c>
      <c r="F167" s="1"/>
      <c r="G167" s="78">
        <f>9410</f>
        <v>9410</v>
      </c>
      <c r="H167" s="1"/>
      <c r="I167" s="1"/>
      <c r="J167" s="98" t="s">
        <v>455</v>
      </c>
      <c r="K167" s="1"/>
    </row>
    <row r="168" spans="2:11" ht="38.25">
      <c r="B168" s="1"/>
      <c r="C168" s="11" t="s">
        <v>181</v>
      </c>
      <c r="D168" s="11" t="s">
        <v>186</v>
      </c>
      <c r="E168" s="98" t="s">
        <v>800</v>
      </c>
      <c r="F168" s="1"/>
      <c r="G168" s="78">
        <f>5000</f>
        <v>5000</v>
      </c>
      <c r="H168" s="1"/>
      <c r="I168" s="1"/>
      <c r="J168" s="98" t="s">
        <v>456</v>
      </c>
      <c r="K168" s="1"/>
    </row>
    <row r="169" spans="2:11" ht="38.25">
      <c r="B169" s="1"/>
      <c r="C169" s="11" t="s">
        <v>181</v>
      </c>
      <c r="D169" s="11" t="s">
        <v>186</v>
      </c>
      <c r="E169" s="98" t="s">
        <v>801</v>
      </c>
      <c r="F169" s="1"/>
      <c r="G169" s="78">
        <f>9967</f>
        <v>9967</v>
      </c>
      <c r="H169" s="1"/>
      <c r="I169" s="1"/>
      <c r="J169" s="98" t="s">
        <v>457</v>
      </c>
      <c r="K169" s="1"/>
    </row>
    <row r="170" spans="2:11" ht="38.25">
      <c r="B170" s="1"/>
      <c r="C170" s="11" t="s">
        <v>181</v>
      </c>
      <c r="D170" s="11" t="s">
        <v>186</v>
      </c>
      <c r="E170" s="98" t="s">
        <v>802</v>
      </c>
      <c r="F170" s="1"/>
      <c r="G170" s="78">
        <f>1200</f>
        <v>1200</v>
      </c>
      <c r="H170" s="1"/>
      <c r="I170" s="1"/>
      <c r="J170" s="98" t="s">
        <v>458</v>
      </c>
      <c r="K170" s="1"/>
    </row>
    <row r="171" spans="2:11" ht="38.25">
      <c r="B171" s="1"/>
      <c r="C171" s="11" t="s">
        <v>181</v>
      </c>
      <c r="D171" s="11" t="s">
        <v>186</v>
      </c>
      <c r="E171" s="98" t="s">
        <v>803</v>
      </c>
      <c r="F171" s="1"/>
      <c r="G171" s="78">
        <f>5000</f>
        <v>5000</v>
      </c>
      <c r="H171" s="1"/>
      <c r="I171" s="1"/>
      <c r="J171" s="98" t="s">
        <v>459</v>
      </c>
      <c r="K171" s="1"/>
    </row>
    <row r="172" spans="2:11" ht="38.25">
      <c r="B172" s="1"/>
      <c r="C172" s="11" t="s">
        <v>181</v>
      </c>
      <c r="D172" s="11" t="s">
        <v>186</v>
      </c>
      <c r="E172" s="98" t="s">
        <v>804</v>
      </c>
      <c r="F172" s="1"/>
      <c r="G172" s="78">
        <f>8800</f>
        <v>8800</v>
      </c>
      <c r="H172" s="1"/>
      <c r="I172" s="1"/>
      <c r="J172" s="98" t="s">
        <v>460</v>
      </c>
      <c r="K172" s="1"/>
    </row>
    <row r="173" spans="2:11" ht="38.25">
      <c r="B173" s="1"/>
      <c r="C173" s="11" t="s">
        <v>181</v>
      </c>
      <c r="D173" s="11" t="s">
        <v>186</v>
      </c>
      <c r="E173" s="98" t="s">
        <v>805</v>
      </c>
      <c r="F173" s="1"/>
      <c r="G173" s="78">
        <f>18839</f>
        <v>18839</v>
      </c>
      <c r="H173" s="1"/>
      <c r="I173" s="1"/>
      <c r="J173" s="98" t="s">
        <v>461</v>
      </c>
      <c r="K173" s="1"/>
    </row>
    <row r="174" spans="2:11" ht="38.25">
      <c r="B174" s="1"/>
      <c r="C174" s="11" t="s">
        <v>181</v>
      </c>
      <c r="D174" s="11" t="s">
        <v>186</v>
      </c>
      <c r="E174" s="98" t="s">
        <v>806</v>
      </c>
      <c r="F174" s="1"/>
      <c r="G174" s="78">
        <f>20550</f>
        <v>20550</v>
      </c>
      <c r="H174" s="1"/>
      <c r="I174" s="1"/>
      <c r="J174" s="98" t="s">
        <v>462</v>
      </c>
      <c r="K174" s="1"/>
    </row>
    <row r="175" spans="2:11" ht="38.25">
      <c r="B175" s="1"/>
      <c r="C175" s="11" t="s">
        <v>181</v>
      </c>
      <c r="D175" s="11" t="s">
        <v>186</v>
      </c>
      <c r="E175" s="98" t="s">
        <v>807</v>
      </c>
      <c r="F175" s="1"/>
      <c r="G175" s="78">
        <f>7145</f>
        <v>7145</v>
      </c>
      <c r="H175" s="1"/>
      <c r="I175" s="1"/>
      <c r="J175" s="98" t="s">
        <v>463</v>
      </c>
      <c r="K175" s="1"/>
    </row>
    <row r="176" spans="2:11" ht="38.25">
      <c r="B176" s="1"/>
      <c r="C176" s="11" t="s">
        <v>181</v>
      </c>
      <c r="D176" s="11" t="s">
        <v>186</v>
      </c>
      <c r="E176" s="98" t="s">
        <v>808</v>
      </c>
      <c r="F176" s="1"/>
      <c r="G176" s="78">
        <f>5100</f>
        <v>5100</v>
      </c>
      <c r="H176" s="1"/>
      <c r="I176" s="1"/>
      <c r="J176" s="98" t="s">
        <v>464</v>
      </c>
      <c r="K176" s="1"/>
    </row>
    <row r="177" spans="2:11" ht="38.25">
      <c r="B177" s="1"/>
      <c r="C177" s="11" t="s">
        <v>181</v>
      </c>
      <c r="D177" s="11" t="s">
        <v>186</v>
      </c>
      <c r="E177" s="98" t="s">
        <v>809</v>
      </c>
      <c r="F177" s="1"/>
      <c r="G177" s="78">
        <f>13600</f>
        <v>13600</v>
      </c>
      <c r="H177" s="1"/>
      <c r="I177" s="1"/>
      <c r="J177" s="98" t="s">
        <v>465</v>
      </c>
      <c r="K177" s="1"/>
    </row>
    <row r="178" spans="2:11" ht="38.25">
      <c r="B178" s="1"/>
      <c r="C178" s="11" t="s">
        <v>181</v>
      </c>
      <c r="D178" s="11" t="s">
        <v>186</v>
      </c>
      <c r="E178" s="98" t="s">
        <v>810</v>
      </c>
      <c r="F178" s="1"/>
      <c r="G178" s="78">
        <f>8270</f>
        <v>8270</v>
      </c>
      <c r="H178" s="1"/>
      <c r="I178" s="1"/>
      <c r="J178" s="98" t="s">
        <v>466</v>
      </c>
      <c r="K178" s="1"/>
    </row>
    <row r="179" spans="2:11" ht="38.25">
      <c r="B179" s="1"/>
      <c r="C179" s="11" t="s">
        <v>181</v>
      </c>
      <c r="D179" s="11" t="s">
        <v>186</v>
      </c>
      <c r="E179" s="98" t="s">
        <v>811</v>
      </c>
      <c r="F179" s="1"/>
      <c r="G179" s="78">
        <f>6500</f>
        <v>6500</v>
      </c>
      <c r="H179" s="1"/>
      <c r="I179" s="1"/>
      <c r="J179" s="98" t="s">
        <v>467</v>
      </c>
      <c r="K179" s="1"/>
    </row>
    <row r="180" spans="2:11" ht="38.25">
      <c r="B180" s="1"/>
      <c r="C180" s="11" t="s">
        <v>181</v>
      </c>
      <c r="D180" s="11" t="s">
        <v>186</v>
      </c>
      <c r="E180" s="98" t="s">
        <v>812</v>
      </c>
      <c r="F180" s="1"/>
      <c r="G180" s="78">
        <f>17040</f>
        <v>17040</v>
      </c>
      <c r="H180" s="1"/>
      <c r="I180" s="1"/>
      <c r="J180" s="98" t="s">
        <v>468</v>
      </c>
      <c r="K180" s="1"/>
    </row>
    <row r="181" spans="2:11" ht="38.25">
      <c r="B181" s="1"/>
      <c r="C181" s="11" t="s">
        <v>181</v>
      </c>
      <c r="D181" s="11" t="s">
        <v>186</v>
      </c>
      <c r="E181" s="98" t="s">
        <v>813</v>
      </c>
      <c r="F181" s="1"/>
      <c r="G181" s="78">
        <f>17010</f>
        <v>17010</v>
      </c>
      <c r="H181" s="1"/>
      <c r="I181" s="1"/>
      <c r="J181" s="98" t="s">
        <v>469</v>
      </c>
      <c r="K181" s="1"/>
    </row>
    <row r="182" spans="2:11" ht="38.25">
      <c r="B182" s="1"/>
      <c r="C182" s="11" t="s">
        <v>181</v>
      </c>
      <c r="D182" s="11" t="s">
        <v>186</v>
      </c>
      <c r="E182" s="98" t="s">
        <v>814</v>
      </c>
      <c r="F182" s="1"/>
      <c r="G182" s="78">
        <f>70</f>
        <v>70</v>
      </c>
      <c r="H182" s="1"/>
      <c r="I182" s="1"/>
      <c r="J182" s="98" t="s">
        <v>470</v>
      </c>
      <c r="K182" s="1"/>
    </row>
    <row r="183" spans="2:11" ht="38.25">
      <c r="B183" s="1"/>
      <c r="C183" s="11" t="s">
        <v>181</v>
      </c>
      <c r="D183" s="11" t="s">
        <v>186</v>
      </c>
      <c r="E183" s="98" t="s">
        <v>815</v>
      </c>
      <c r="F183" s="1"/>
      <c r="G183" s="78">
        <f>9987.55</f>
        <v>9987.55</v>
      </c>
      <c r="H183" s="1"/>
      <c r="I183" s="1"/>
      <c r="J183" s="98" t="s">
        <v>471</v>
      </c>
      <c r="K183" s="1"/>
    </row>
    <row r="184" spans="2:11" ht="38.25">
      <c r="B184" s="1"/>
      <c r="C184" s="11" t="s">
        <v>181</v>
      </c>
      <c r="D184" s="11" t="s">
        <v>186</v>
      </c>
      <c r="E184" s="98" t="s">
        <v>748</v>
      </c>
      <c r="F184" s="1"/>
      <c r="G184" s="78">
        <f>220</f>
        <v>220</v>
      </c>
      <c r="H184" s="1"/>
      <c r="I184" s="1"/>
      <c r="J184" s="98" t="s">
        <v>403</v>
      </c>
      <c r="K184" s="1"/>
    </row>
    <row r="185" spans="2:11" ht="38.25">
      <c r="B185" s="1"/>
      <c r="C185" s="11" t="s">
        <v>181</v>
      </c>
      <c r="D185" s="11" t="s">
        <v>186</v>
      </c>
      <c r="E185" s="98" t="s">
        <v>816</v>
      </c>
      <c r="F185" s="1"/>
      <c r="G185" s="78">
        <f>165</f>
        <v>165</v>
      </c>
      <c r="H185" s="1"/>
      <c r="I185" s="1"/>
      <c r="J185" s="98" t="s">
        <v>472</v>
      </c>
      <c r="K185" s="1"/>
    </row>
    <row r="186" spans="2:11" ht="38.25">
      <c r="B186" s="1"/>
      <c r="C186" s="11" t="s">
        <v>181</v>
      </c>
      <c r="D186" s="11" t="s">
        <v>186</v>
      </c>
      <c r="E186" s="98" t="s">
        <v>817</v>
      </c>
      <c r="F186" s="1"/>
      <c r="G186" s="78">
        <f>285</f>
        <v>285</v>
      </c>
      <c r="H186" s="1"/>
      <c r="I186" s="1"/>
      <c r="J186" s="98" t="s">
        <v>473</v>
      </c>
      <c r="K186" s="1"/>
    </row>
    <row r="187" spans="2:11" ht="38.25">
      <c r="B187" s="1"/>
      <c r="C187" s="11" t="s">
        <v>181</v>
      </c>
      <c r="D187" s="11" t="s">
        <v>186</v>
      </c>
      <c r="E187" s="98" t="s">
        <v>818</v>
      </c>
      <c r="F187" s="1"/>
      <c r="G187" s="78">
        <f>138</f>
        <v>138</v>
      </c>
      <c r="H187" s="1"/>
      <c r="I187" s="1"/>
      <c r="J187" s="98" t="s">
        <v>474</v>
      </c>
      <c r="K187" s="1"/>
    </row>
    <row r="188" spans="2:11" ht="38.25">
      <c r="B188" s="1"/>
      <c r="C188" s="11" t="s">
        <v>181</v>
      </c>
      <c r="D188" s="11" t="s">
        <v>186</v>
      </c>
      <c r="E188" s="98" t="s">
        <v>819</v>
      </c>
      <c r="F188" s="1"/>
      <c r="G188" s="78">
        <f>208</f>
        <v>208</v>
      </c>
      <c r="H188" s="1"/>
      <c r="I188" s="1"/>
      <c r="J188" s="98" t="s">
        <v>475</v>
      </c>
      <c r="K188" s="1"/>
    </row>
    <row r="189" spans="2:11" ht="38.25">
      <c r="B189" s="1"/>
      <c r="C189" s="11" t="s">
        <v>181</v>
      </c>
      <c r="D189" s="11" t="s">
        <v>186</v>
      </c>
      <c r="E189" s="98" t="s">
        <v>820</v>
      </c>
      <c r="F189" s="1"/>
      <c r="G189" s="78">
        <f>138</f>
        <v>138</v>
      </c>
      <c r="H189" s="1"/>
      <c r="I189" s="1"/>
      <c r="J189" s="98" t="s">
        <v>476</v>
      </c>
      <c r="K189" s="1"/>
    </row>
    <row r="190" spans="2:11" ht="38.25">
      <c r="B190" s="1"/>
      <c r="C190" s="11" t="s">
        <v>181</v>
      </c>
      <c r="D190" s="11" t="s">
        <v>186</v>
      </c>
      <c r="E190" s="98" t="s">
        <v>821</v>
      </c>
      <c r="F190" s="1"/>
      <c r="G190" s="78">
        <f>345</f>
        <v>345</v>
      </c>
      <c r="H190" s="1"/>
      <c r="I190" s="1"/>
      <c r="J190" s="98" t="s">
        <v>477</v>
      </c>
      <c r="K190" s="1"/>
    </row>
    <row r="191" spans="2:11" ht="38.25">
      <c r="B191" s="1"/>
      <c r="C191" s="11" t="s">
        <v>181</v>
      </c>
      <c r="D191" s="11" t="s">
        <v>186</v>
      </c>
      <c r="E191" s="98" t="s">
        <v>822</v>
      </c>
      <c r="F191" s="1"/>
      <c r="G191" s="78">
        <f>580</f>
        <v>580</v>
      </c>
      <c r="H191" s="1"/>
      <c r="I191" s="1"/>
      <c r="J191" s="98" t="s">
        <v>478</v>
      </c>
      <c r="K191" s="1"/>
    </row>
    <row r="192" spans="2:11" ht="42.75">
      <c r="B192" s="1"/>
      <c r="C192" s="11" t="s">
        <v>181</v>
      </c>
      <c r="D192" s="11" t="s">
        <v>186</v>
      </c>
      <c r="E192" s="98" t="s">
        <v>823</v>
      </c>
      <c r="F192" s="1"/>
      <c r="G192" s="78">
        <f>965</f>
        <v>965</v>
      </c>
      <c r="H192" s="1"/>
      <c r="I192" s="1"/>
      <c r="J192" s="98" t="s">
        <v>479</v>
      </c>
      <c r="K192" s="1"/>
    </row>
    <row r="193" spans="2:11" ht="38.25">
      <c r="B193" s="1"/>
      <c r="C193" s="11" t="s">
        <v>181</v>
      </c>
      <c r="D193" s="11" t="s">
        <v>186</v>
      </c>
      <c r="E193" s="98" t="s">
        <v>824</v>
      </c>
      <c r="F193" s="1"/>
      <c r="G193" s="78">
        <f>200</f>
        <v>200</v>
      </c>
      <c r="H193" s="1"/>
      <c r="I193" s="1"/>
      <c r="J193" s="98" t="s">
        <v>480</v>
      </c>
      <c r="K193" s="1"/>
    </row>
    <row r="194" spans="2:11" ht="38.25">
      <c r="B194" s="1"/>
      <c r="C194" s="11" t="s">
        <v>181</v>
      </c>
      <c r="D194" s="11" t="s">
        <v>186</v>
      </c>
      <c r="E194" s="98" t="s">
        <v>753</v>
      </c>
      <c r="F194" s="1"/>
      <c r="G194" s="78">
        <f>40</f>
        <v>40</v>
      </c>
      <c r="H194" s="1"/>
      <c r="I194" s="1"/>
      <c r="J194" s="98" t="s">
        <v>481</v>
      </c>
      <c r="K194" s="1"/>
    </row>
    <row r="195" spans="2:11" ht="42.75">
      <c r="B195" s="1"/>
      <c r="C195" s="11" t="s">
        <v>181</v>
      </c>
      <c r="D195" s="11" t="s">
        <v>186</v>
      </c>
      <c r="E195" s="98" t="s">
        <v>825</v>
      </c>
      <c r="F195" s="1"/>
      <c r="G195" s="78">
        <f>80</f>
        <v>80</v>
      </c>
      <c r="H195" s="1"/>
      <c r="I195" s="1"/>
      <c r="J195" s="98" t="s">
        <v>482</v>
      </c>
      <c r="K195" s="1"/>
    </row>
    <row r="196" spans="2:11" ht="38.25">
      <c r="B196" s="1"/>
      <c r="C196" s="11" t="s">
        <v>181</v>
      </c>
      <c r="D196" s="11" t="s">
        <v>186</v>
      </c>
      <c r="E196" s="98" t="s">
        <v>826</v>
      </c>
      <c r="F196" s="1"/>
      <c r="G196" s="78">
        <f>40</f>
        <v>40</v>
      </c>
      <c r="H196" s="1"/>
      <c r="I196" s="1"/>
      <c r="J196" s="98" t="s">
        <v>483</v>
      </c>
      <c r="K196" s="1"/>
    </row>
    <row r="197" spans="2:11" ht="38.25">
      <c r="B197" s="1"/>
      <c r="C197" s="11" t="s">
        <v>181</v>
      </c>
      <c r="D197" s="11" t="s">
        <v>186</v>
      </c>
      <c r="E197" s="98" t="s">
        <v>827</v>
      </c>
      <c r="F197" s="1"/>
      <c r="G197" s="78">
        <f>140</f>
        <v>140</v>
      </c>
      <c r="H197" s="1"/>
      <c r="I197" s="1"/>
      <c r="J197" s="98" t="s">
        <v>484</v>
      </c>
      <c r="K197" s="1"/>
    </row>
    <row r="198" spans="2:11" ht="57">
      <c r="B198" s="1"/>
      <c r="C198" s="11" t="s">
        <v>181</v>
      </c>
      <c r="D198" s="11" t="s">
        <v>186</v>
      </c>
      <c r="E198" s="98" t="s">
        <v>828</v>
      </c>
      <c r="F198" s="1"/>
      <c r="G198" s="78">
        <f>500</f>
        <v>500</v>
      </c>
      <c r="H198" s="1"/>
      <c r="I198" s="1"/>
      <c r="J198" s="98" t="s">
        <v>485</v>
      </c>
      <c r="K198" s="1"/>
    </row>
    <row r="199" spans="2:11" ht="38.25">
      <c r="B199" s="1"/>
      <c r="C199" s="11" t="s">
        <v>181</v>
      </c>
      <c r="D199" s="11" t="s">
        <v>186</v>
      </c>
      <c r="E199" s="98" t="s">
        <v>755</v>
      </c>
      <c r="F199" s="1"/>
      <c r="G199" s="78">
        <f>440.34</f>
        <v>440.34</v>
      </c>
      <c r="H199" s="1"/>
      <c r="I199" s="1"/>
      <c r="J199" s="98" t="s">
        <v>486</v>
      </c>
      <c r="K199" s="1"/>
    </row>
    <row r="200" spans="2:11" ht="42.75">
      <c r="B200" s="1"/>
      <c r="C200" s="11" t="s">
        <v>181</v>
      </c>
      <c r="D200" s="11" t="s">
        <v>186</v>
      </c>
      <c r="E200" s="98" t="s">
        <v>829</v>
      </c>
      <c r="F200" s="1"/>
      <c r="G200" s="78">
        <f>290</f>
        <v>290</v>
      </c>
      <c r="H200" s="1"/>
      <c r="I200" s="1"/>
      <c r="J200" s="98" t="s">
        <v>487</v>
      </c>
      <c r="K200" s="1"/>
    </row>
    <row r="201" spans="2:11" ht="38.25">
      <c r="B201" s="1"/>
      <c r="C201" s="11" t="s">
        <v>181</v>
      </c>
      <c r="D201" s="11" t="s">
        <v>186</v>
      </c>
      <c r="E201" s="98" t="s">
        <v>830</v>
      </c>
      <c r="F201" s="1"/>
      <c r="G201" s="78">
        <f>360</f>
        <v>360</v>
      </c>
      <c r="H201" s="1"/>
      <c r="I201" s="1"/>
      <c r="J201" s="98" t="s">
        <v>488</v>
      </c>
      <c r="K201" s="1"/>
    </row>
    <row r="202" spans="2:11" ht="38.25">
      <c r="B202" s="1"/>
      <c r="C202" s="11" t="s">
        <v>181</v>
      </c>
      <c r="D202" s="11" t="s">
        <v>186</v>
      </c>
      <c r="E202" s="98" t="s">
        <v>831</v>
      </c>
      <c r="F202" s="1"/>
      <c r="G202" s="78">
        <f>920</f>
        <v>920</v>
      </c>
      <c r="H202" s="1"/>
      <c r="I202" s="1"/>
      <c r="J202" s="98" t="s">
        <v>489</v>
      </c>
      <c r="K202" s="1"/>
    </row>
    <row r="203" spans="2:11" ht="38.25">
      <c r="B203" s="1"/>
      <c r="C203" s="11" t="s">
        <v>181</v>
      </c>
      <c r="D203" s="11" t="s">
        <v>186</v>
      </c>
      <c r="E203" s="98" t="s">
        <v>832</v>
      </c>
      <c r="F203" s="1"/>
      <c r="G203" s="78">
        <f>840</f>
        <v>840</v>
      </c>
      <c r="H203" s="1"/>
      <c r="I203" s="1"/>
      <c r="J203" s="98" t="s">
        <v>490</v>
      </c>
      <c r="K203" s="1"/>
    </row>
    <row r="204" spans="2:11" ht="38.25">
      <c r="B204" s="1"/>
      <c r="C204" s="11" t="s">
        <v>181</v>
      </c>
      <c r="D204" s="11" t="s">
        <v>186</v>
      </c>
      <c r="E204" s="98" t="s">
        <v>758</v>
      </c>
      <c r="F204" s="1"/>
      <c r="G204" s="78">
        <f>320</f>
        <v>320</v>
      </c>
      <c r="H204" s="1"/>
      <c r="I204" s="1"/>
      <c r="J204" s="98" t="s">
        <v>491</v>
      </c>
      <c r="K204" s="1"/>
    </row>
    <row r="205" spans="2:11" ht="38.25">
      <c r="B205" s="1"/>
      <c r="C205" s="11" t="s">
        <v>181</v>
      </c>
      <c r="D205" s="11" t="s">
        <v>186</v>
      </c>
      <c r="E205" s="98" t="s">
        <v>761</v>
      </c>
      <c r="F205" s="1"/>
      <c r="G205" s="78">
        <f>60</f>
        <v>60</v>
      </c>
      <c r="H205" s="1"/>
      <c r="I205" s="1"/>
      <c r="J205" s="98" t="s">
        <v>492</v>
      </c>
      <c r="K205" s="1"/>
    </row>
    <row r="206" spans="2:11" ht="38.25">
      <c r="B206" s="1"/>
      <c r="C206" s="11" t="s">
        <v>181</v>
      </c>
      <c r="D206" s="11" t="s">
        <v>186</v>
      </c>
      <c r="E206" s="98" t="s">
        <v>833</v>
      </c>
      <c r="F206" s="1"/>
      <c r="G206" s="78">
        <f>345</f>
        <v>345</v>
      </c>
      <c r="H206" s="1"/>
      <c r="I206" s="1"/>
      <c r="J206" s="98" t="s">
        <v>493</v>
      </c>
      <c r="K206" s="1"/>
    </row>
    <row r="207" spans="2:11" ht="38.25">
      <c r="B207" s="1"/>
      <c r="C207" s="11" t="s">
        <v>181</v>
      </c>
      <c r="D207" s="11" t="s">
        <v>186</v>
      </c>
      <c r="E207" s="98" t="s">
        <v>765</v>
      </c>
      <c r="F207" s="1"/>
      <c r="G207" s="78">
        <f>420</f>
        <v>420</v>
      </c>
      <c r="H207" s="1"/>
      <c r="I207" s="1"/>
      <c r="J207" s="98" t="s">
        <v>494</v>
      </c>
      <c r="K207" s="1"/>
    </row>
    <row r="208" spans="2:11" ht="42.75">
      <c r="B208" s="1"/>
      <c r="C208" s="11" t="s">
        <v>181</v>
      </c>
      <c r="D208" s="11" t="s">
        <v>186</v>
      </c>
      <c r="E208" s="98" t="s">
        <v>834</v>
      </c>
      <c r="F208" s="1"/>
      <c r="G208" s="78">
        <f>575</f>
        <v>575</v>
      </c>
      <c r="H208" s="1"/>
      <c r="I208" s="1"/>
      <c r="J208" s="98" t="s">
        <v>495</v>
      </c>
      <c r="K208" s="1"/>
    </row>
    <row r="209" spans="2:11" ht="38.25">
      <c r="B209" s="1"/>
      <c r="C209" s="11" t="s">
        <v>181</v>
      </c>
      <c r="D209" s="11" t="s">
        <v>186</v>
      </c>
      <c r="E209" s="98" t="s">
        <v>835</v>
      </c>
      <c r="F209" s="1"/>
      <c r="G209" s="78">
        <f>70</f>
        <v>70</v>
      </c>
      <c r="H209" s="1"/>
      <c r="I209" s="1"/>
      <c r="J209" s="98" t="s">
        <v>496</v>
      </c>
      <c r="K209" s="1"/>
    </row>
    <row r="210" spans="2:11" ht="42.75">
      <c r="B210" s="1"/>
      <c r="C210" s="11" t="s">
        <v>181</v>
      </c>
      <c r="D210" s="11" t="s">
        <v>186</v>
      </c>
      <c r="E210" s="98" t="s">
        <v>836</v>
      </c>
      <c r="F210" s="1"/>
      <c r="G210" s="78">
        <f>195</f>
        <v>195</v>
      </c>
      <c r="H210" s="1"/>
      <c r="I210" s="1"/>
      <c r="J210" s="98" t="s">
        <v>497</v>
      </c>
      <c r="K210" s="1"/>
    </row>
    <row r="211" spans="2:11" ht="38.25">
      <c r="B211" s="1"/>
      <c r="C211" s="11" t="s">
        <v>181</v>
      </c>
      <c r="D211" s="11" t="s">
        <v>186</v>
      </c>
      <c r="E211" s="98" t="s">
        <v>766</v>
      </c>
      <c r="F211" s="1"/>
      <c r="G211" s="78">
        <f>50</f>
        <v>50</v>
      </c>
      <c r="H211" s="1"/>
      <c r="I211" s="1"/>
      <c r="J211" s="98" t="s">
        <v>498</v>
      </c>
      <c r="K211" s="1"/>
    </row>
    <row r="212" spans="2:11" ht="57">
      <c r="B212" s="1"/>
      <c r="C212" s="11" t="s">
        <v>181</v>
      </c>
      <c r="D212" s="11" t="s">
        <v>186</v>
      </c>
      <c r="E212" s="98" t="s">
        <v>837</v>
      </c>
      <c r="F212" s="1"/>
      <c r="G212" s="78">
        <f>2835</f>
        <v>2835</v>
      </c>
      <c r="H212" s="1"/>
      <c r="I212" s="1"/>
      <c r="J212" s="98" t="s">
        <v>499</v>
      </c>
      <c r="K212" s="1"/>
    </row>
    <row r="213" spans="2:11" ht="71.25">
      <c r="B213" s="1"/>
      <c r="C213" s="11" t="s">
        <v>181</v>
      </c>
      <c r="D213" s="11" t="s">
        <v>186</v>
      </c>
      <c r="E213" s="98" t="s">
        <v>838</v>
      </c>
      <c r="F213" s="1"/>
      <c r="G213" s="78">
        <f>2835</f>
        <v>2835</v>
      </c>
      <c r="H213" s="1"/>
      <c r="I213" s="1"/>
      <c r="J213" s="98" t="s">
        <v>500</v>
      </c>
      <c r="K213" s="1"/>
    </row>
    <row r="214" spans="2:11" ht="71.25">
      <c r="B214" s="1"/>
      <c r="C214" s="11" t="s">
        <v>181</v>
      </c>
      <c r="D214" s="11" t="s">
        <v>186</v>
      </c>
      <c r="E214" s="98" t="s">
        <v>839</v>
      </c>
      <c r="F214" s="1"/>
      <c r="G214" s="78">
        <f>2835</f>
        <v>2835</v>
      </c>
      <c r="H214" s="1"/>
      <c r="I214" s="1"/>
      <c r="J214" s="98" t="s">
        <v>501</v>
      </c>
      <c r="K214" s="1"/>
    </row>
    <row r="215" spans="2:11" ht="38.25">
      <c r="B215" s="1"/>
      <c r="C215" s="11" t="s">
        <v>181</v>
      </c>
      <c r="D215" s="11" t="s">
        <v>186</v>
      </c>
      <c r="E215" s="98" t="s">
        <v>840</v>
      </c>
      <c r="F215" s="1"/>
      <c r="G215" s="78">
        <f>325</f>
        <v>325</v>
      </c>
      <c r="H215" s="1"/>
      <c r="I215" s="1"/>
      <c r="J215" s="98" t="s">
        <v>502</v>
      </c>
      <c r="K215" s="1"/>
    </row>
    <row r="216" spans="2:11" ht="38.25">
      <c r="B216" s="1"/>
      <c r="C216" s="11" t="s">
        <v>181</v>
      </c>
      <c r="D216" s="11" t="s">
        <v>186</v>
      </c>
      <c r="E216" s="98" t="s">
        <v>841</v>
      </c>
      <c r="F216" s="1"/>
      <c r="G216" s="78">
        <f>250</f>
        <v>250</v>
      </c>
      <c r="H216" s="1"/>
      <c r="I216" s="1"/>
      <c r="J216" s="98" t="s">
        <v>503</v>
      </c>
      <c r="K216" s="1"/>
    </row>
    <row r="217" spans="2:11" ht="38.25">
      <c r="B217" s="1"/>
      <c r="C217" s="11" t="s">
        <v>181</v>
      </c>
      <c r="D217" s="11" t="s">
        <v>186</v>
      </c>
      <c r="E217" s="98" t="s">
        <v>842</v>
      </c>
      <c r="F217" s="1"/>
      <c r="G217" s="78">
        <f>1380</f>
        <v>1380</v>
      </c>
      <c r="H217" s="1"/>
      <c r="I217" s="1"/>
      <c r="J217" s="98" t="s">
        <v>504</v>
      </c>
      <c r="K217" s="1"/>
    </row>
    <row r="218" spans="2:11" ht="38.25">
      <c r="B218" s="1"/>
      <c r="C218" s="11" t="s">
        <v>181</v>
      </c>
      <c r="D218" s="11" t="s">
        <v>186</v>
      </c>
      <c r="E218" s="98" t="s">
        <v>843</v>
      </c>
      <c r="F218" s="1"/>
      <c r="G218" s="78">
        <f>280</f>
        <v>280</v>
      </c>
      <c r="H218" s="1"/>
      <c r="I218" s="1"/>
      <c r="J218" s="98" t="s">
        <v>505</v>
      </c>
      <c r="K218" s="1"/>
    </row>
    <row r="219" spans="2:11" ht="38.25">
      <c r="B219" s="1"/>
      <c r="C219" s="11" t="s">
        <v>181</v>
      </c>
      <c r="D219" s="11" t="s">
        <v>186</v>
      </c>
      <c r="E219" s="98" t="s">
        <v>844</v>
      </c>
      <c r="F219" s="1"/>
      <c r="G219" s="78">
        <f>230</f>
        <v>230</v>
      </c>
      <c r="H219" s="1"/>
      <c r="I219" s="1"/>
      <c r="J219" s="98" t="s">
        <v>506</v>
      </c>
      <c r="K219" s="1"/>
    </row>
    <row r="220" spans="2:11" ht="38.25">
      <c r="B220" s="1"/>
      <c r="C220" s="11" t="s">
        <v>181</v>
      </c>
      <c r="D220" s="11" t="s">
        <v>186</v>
      </c>
      <c r="E220" s="98" t="s">
        <v>845</v>
      </c>
      <c r="F220" s="1"/>
      <c r="G220" s="78">
        <f>320</f>
        <v>320</v>
      </c>
      <c r="H220" s="1"/>
      <c r="I220" s="1"/>
      <c r="J220" s="98" t="s">
        <v>507</v>
      </c>
      <c r="K220" s="1"/>
    </row>
    <row r="221" spans="2:11" ht="38.25">
      <c r="B221" s="1"/>
      <c r="C221" s="11" t="s">
        <v>181</v>
      </c>
      <c r="D221" s="11" t="s">
        <v>186</v>
      </c>
      <c r="E221" s="98" t="s">
        <v>772</v>
      </c>
      <c r="F221" s="1"/>
      <c r="G221" s="78">
        <f>290</f>
        <v>290</v>
      </c>
      <c r="H221" s="1"/>
      <c r="I221" s="1"/>
      <c r="J221" s="98" t="s">
        <v>427</v>
      </c>
      <c r="K221" s="1"/>
    </row>
    <row r="222" spans="2:11" ht="42.75">
      <c r="B222" s="1"/>
      <c r="C222" s="11" t="s">
        <v>181</v>
      </c>
      <c r="D222" s="11" t="s">
        <v>186</v>
      </c>
      <c r="E222" s="98" t="s">
        <v>846</v>
      </c>
      <c r="F222" s="1"/>
      <c r="G222" s="78">
        <f>11200</f>
        <v>11200</v>
      </c>
      <c r="H222" s="1"/>
      <c r="I222" s="1"/>
      <c r="J222" s="98" t="s">
        <v>508</v>
      </c>
      <c r="K222" s="1"/>
    </row>
    <row r="223" spans="2:11" ht="38.25">
      <c r="B223" s="1"/>
      <c r="C223" s="11" t="s">
        <v>181</v>
      </c>
      <c r="D223" s="11" t="s">
        <v>186</v>
      </c>
      <c r="E223" s="98" t="s">
        <v>847</v>
      </c>
      <c r="F223" s="1"/>
      <c r="G223" s="78">
        <f>290</f>
        <v>290</v>
      </c>
      <c r="H223" s="1"/>
      <c r="I223" s="1"/>
      <c r="J223" s="98" t="s">
        <v>509</v>
      </c>
      <c r="K223" s="1"/>
    </row>
    <row r="224" spans="2:11" ht="38.25">
      <c r="B224" s="1"/>
      <c r="C224" s="11" t="s">
        <v>181</v>
      </c>
      <c r="D224" s="11" t="s">
        <v>186</v>
      </c>
      <c r="E224" s="98" t="s">
        <v>848</v>
      </c>
      <c r="F224" s="1"/>
      <c r="G224" s="78">
        <f>80</f>
        <v>80</v>
      </c>
      <c r="H224" s="1"/>
      <c r="I224" s="1"/>
      <c r="J224" s="98" t="s">
        <v>510</v>
      </c>
      <c r="K224" s="1"/>
    </row>
    <row r="225" spans="2:11" ht="38.25">
      <c r="B225" s="1"/>
      <c r="C225" s="11" t="s">
        <v>181</v>
      </c>
      <c r="D225" s="11" t="s">
        <v>186</v>
      </c>
      <c r="E225" s="98" t="s">
        <v>849</v>
      </c>
      <c r="F225" s="1"/>
      <c r="G225" s="78">
        <f>110</f>
        <v>110</v>
      </c>
      <c r="H225" s="1"/>
      <c r="I225" s="1"/>
      <c r="J225" s="98" t="s">
        <v>511</v>
      </c>
      <c r="K225" s="1"/>
    </row>
    <row r="226" spans="2:11" ht="38.25">
      <c r="B226" s="1"/>
      <c r="C226" s="11" t="s">
        <v>181</v>
      </c>
      <c r="D226" s="11" t="s">
        <v>186</v>
      </c>
      <c r="E226" s="98" t="s">
        <v>850</v>
      </c>
      <c r="F226" s="1"/>
      <c r="G226" s="78">
        <f>110</f>
        <v>110</v>
      </c>
      <c r="H226" s="1"/>
      <c r="I226" s="1"/>
      <c r="J226" s="98" t="s">
        <v>512</v>
      </c>
      <c r="K226" s="1"/>
    </row>
    <row r="227" spans="2:11" ht="38.25">
      <c r="B227" s="1"/>
      <c r="C227" s="11" t="s">
        <v>181</v>
      </c>
      <c r="D227" s="11" t="s">
        <v>186</v>
      </c>
      <c r="E227" s="98" t="s">
        <v>851</v>
      </c>
      <c r="F227" s="1"/>
      <c r="G227" s="78">
        <f>220</f>
        <v>220</v>
      </c>
      <c r="H227" s="1"/>
      <c r="I227" s="1"/>
      <c r="J227" s="98" t="s">
        <v>513</v>
      </c>
      <c r="K227" s="1"/>
    </row>
    <row r="228" spans="2:11" ht="38.25">
      <c r="B228" s="1"/>
      <c r="C228" s="11" t="s">
        <v>181</v>
      </c>
      <c r="D228" s="11" t="s">
        <v>186</v>
      </c>
      <c r="E228" s="98" t="s">
        <v>852</v>
      </c>
      <c r="F228" s="1"/>
      <c r="G228" s="78">
        <f>346</f>
        <v>346</v>
      </c>
      <c r="H228" s="1"/>
      <c r="I228" s="1"/>
      <c r="J228" s="98" t="s">
        <v>514</v>
      </c>
      <c r="K228" s="1"/>
    </row>
    <row r="229" spans="2:11" ht="38.25">
      <c r="B229" s="1"/>
      <c r="C229" s="11" t="s">
        <v>181</v>
      </c>
      <c r="D229" s="11" t="s">
        <v>186</v>
      </c>
      <c r="E229" s="98" t="s">
        <v>853</v>
      </c>
      <c r="F229" s="1"/>
      <c r="G229" s="78">
        <f>138</f>
        <v>138</v>
      </c>
      <c r="H229" s="1"/>
      <c r="I229" s="1"/>
      <c r="J229" s="98" t="s">
        <v>515</v>
      </c>
      <c r="K229" s="1"/>
    </row>
    <row r="230" spans="2:11" ht="38.25">
      <c r="B230" s="1"/>
      <c r="C230" s="11" t="s">
        <v>181</v>
      </c>
      <c r="D230" s="11" t="s">
        <v>186</v>
      </c>
      <c r="E230" s="98" t="s">
        <v>854</v>
      </c>
      <c r="F230" s="1"/>
      <c r="G230" s="78">
        <f>6700</f>
        <v>6700</v>
      </c>
      <c r="H230" s="1"/>
      <c r="I230" s="1"/>
      <c r="J230" s="98" t="s">
        <v>516</v>
      </c>
      <c r="K230" s="1"/>
    </row>
    <row r="231" spans="2:11" ht="38.25">
      <c r="B231" s="1"/>
      <c r="C231" s="11" t="s">
        <v>181</v>
      </c>
      <c r="D231" s="11" t="s">
        <v>186</v>
      </c>
      <c r="E231" s="98" t="s">
        <v>782</v>
      </c>
      <c r="F231" s="1"/>
      <c r="G231" s="78">
        <f>766.66</f>
        <v>766.66</v>
      </c>
      <c r="H231" s="1"/>
      <c r="I231" s="1"/>
      <c r="J231" s="98" t="s">
        <v>517</v>
      </c>
      <c r="K231" s="1"/>
    </row>
    <row r="232" spans="2:11" ht="38.25">
      <c r="B232" s="1"/>
      <c r="C232" s="11" t="s">
        <v>181</v>
      </c>
      <c r="D232" s="11" t="s">
        <v>186</v>
      </c>
      <c r="E232" s="98" t="s">
        <v>855</v>
      </c>
      <c r="F232" s="1"/>
      <c r="G232" s="78">
        <f>18562.49</f>
        <v>18562.49</v>
      </c>
      <c r="H232" s="1"/>
      <c r="I232" s="1"/>
      <c r="J232" s="98" t="s">
        <v>518</v>
      </c>
      <c r="K232" s="1"/>
    </row>
    <row r="233" spans="2:11" ht="38.25">
      <c r="B233" s="1"/>
      <c r="C233" s="11" t="s">
        <v>181</v>
      </c>
      <c r="D233" s="11" t="s">
        <v>186</v>
      </c>
      <c r="E233" s="98" t="s">
        <v>785</v>
      </c>
      <c r="F233" s="1"/>
      <c r="G233" s="78">
        <f>60122.38</f>
        <v>60122.38</v>
      </c>
      <c r="H233" s="1"/>
      <c r="I233" s="1"/>
      <c r="J233" s="98" t="s">
        <v>519</v>
      </c>
      <c r="K233" s="1"/>
    </row>
    <row r="234" spans="2:11" ht="38.25">
      <c r="B234" s="1"/>
      <c r="C234" s="11" t="s">
        <v>181</v>
      </c>
      <c r="D234" s="11" t="s">
        <v>186</v>
      </c>
      <c r="E234" s="98" t="s">
        <v>786</v>
      </c>
      <c r="F234" s="1"/>
      <c r="G234" s="78">
        <f>15489.41</f>
        <v>15489.41</v>
      </c>
      <c r="H234" s="1"/>
      <c r="I234" s="1"/>
      <c r="J234" s="98" t="s">
        <v>520</v>
      </c>
      <c r="K234" s="1"/>
    </row>
    <row r="235" spans="2:11" ht="38.25">
      <c r="B235" s="1"/>
      <c r="C235" s="11" t="s">
        <v>181</v>
      </c>
      <c r="D235" s="11" t="s">
        <v>186</v>
      </c>
      <c r="E235" s="98" t="s">
        <v>787</v>
      </c>
      <c r="F235" s="1"/>
      <c r="G235" s="78">
        <f>18758.22</f>
        <v>18758.22</v>
      </c>
      <c r="H235" s="1"/>
      <c r="I235" s="1"/>
      <c r="J235" s="98" t="s">
        <v>521</v>
      </c>
      <c r="K235" s="1"/>
    </row>
    <row r="236" spans="2:11" ht="38.25">
      <c r="B236" s="1"/>
      <c r="C236" s="11" t="s">
        <v>181</v>
      </c>
      <c r="D236" s="11" t="s">
        <v>186</v>
      </c>
      <c r="E236" s="98" t="s">
        <v>789</v>
      </c>
      <c r="F236" s="1"/>
      <c r="G236" s="78">
        <f>8953.67</f>
        <v>8953.67</v>
      </c>
      <c r="H236" s="1"/>
      <c r="I236" s="1"/>
      <c r="J236" s="98" t="s">
        <v>522</v>
      </c>
      <c r="K236" s="1"/>
    </row>
    <row r="237" spans="2:11" ht="38.25">
      <c r="B237" s="1"/>
      <c r="C237" s="11" t="s">
        <v>181</v>
      </c>
      <c r="D237" s="11" t="s">
        <v>186</v>
      </c>
      <c r="E237" s="98" t="s">
        <v>789</v>
      </c>
      <c r="F237" s="1"/>
      <c r="G237" s="78">
        <f>28551.38</f>
        <v>28551.38</v>
      </c>
      <c r="H237" s="1"/>
      <c r="I237" s="1"/>
      <c r="J237" s="98" t="s">
        <v>523</v>
      </c>
      <c r="K237" s="1"/>
    </row>
    <row r="238" spans="2:11" ht="38.25">
      <c r="B238" s="1"/>
      <c r="C238" s="11" t="s">
        <v>181</v>
      </c>
      <c r="D238" s="11" t="s">
        <v>186</v>
      </c>
      <c r="E238" s="98" t="s">
        <v>790</v>
      </c>
      <c r="F238" s="1"/>
      <c r="G238" s="78">
        <f>10866.95</f>
        <v>10866.95</v>
      </c>
      <c r="H238" s="1"/>
      <c r="I238" s="1"/>
      <c r="J238" s="98" t="s">
        <v>524</v>
      </c>
      <c r="K238" s="1"/>
    </row>
    <row r="239" spans="2:11" ht="38.25">
      <c r="B239" s="1"/>
      <c r="C239" s="11" t="s">
        <v>181</v>
      </c>
      <c r="D239" s="11" t="s">
        <v>186</v>
      </c>
      <c r="E239" s="98" t="s">
        <v>790</v>
      </c>
      <c r="F239" s="1"/>
      <c r="G239" s="78">
        <f>17428.83</f>
        <v>17428.83</v>
      </c>
      <c r="H239" s="1"/>
      <c r="I239" s="1"/>
      <c r="J239" s="98" t="s">
        <v>525</v>
      </c>
      <c r="K239" s="1"/>
    </row>
    <row r="240" spans="2:11" ht="38.25">
      <c r="B240" s="1"/>
      <c r="C240" s="11" t="s">
        <v>181</v>
      </c>
      <c r="D240" s="11" t="s">
        <v>186</v>
      </c>
      <c r="E240" s="98" t="s">
        <v>791</v>
      </c>
      <c r="F240" s="1"/>
      <c r="G240" s="78">
        <f>17905</f>
        <v>17905</v>
      </c>
      <c r="H240" s="1"/>
      <c r="I240" s="1"/>
      <c r="J240" s="98" t="s">
        <v>526</v>
      </c>
      <c r="K240" s="1"/>
    </row>
    <row r="241" spans="2:11" ht="38.25">
      <c r="B241" s="1"/>
      <c r="C241" s="11" t="s">
        <v>181</v>
      </c>
      <c r="D241" s="11" t="s">
        <v>186</v>
      </c>
      <c r="E241" s="98" t="s">
        <v>856</v>
      </c>
      <c r="F241" s="1"/>
      <c r="G241" s="78">
        <f>12961.04</f>
        <v>12961.04</v>
      </c>
      <c r="H241" s="1"/>
      <c r="I241" s="1"/>
      <c r="J241" s="98" t="s">
        <v>527</v>
      </c>
      <c r="K241" s="1"/>
    </row>
    <row r="242" spans="2:11" ht="38.25">
      <c r="B242" s="1"/>
      <c r="C242" s="11" t="s">
        <v>181</v>
      </c>
      <c r="D242" s="11" t="s">
        <v>186</v>
      </c>
      <c r="E242" s="98" t="s">
        <v>792</v>
      </c>
      <c r="F242" s="1"/>
      <c r="G242" s="78">
        <f>10301.69</f>
        <v>10301.69</v>
      </c>
      <c r="H242" s="1"/>
      <c r="I242" s="1"/>
      <c r="J242" s="98" t="s">
        <v>528</v>
      </c>
      <c r="K242" s="1"/>
    </row>
    <row r="243" spans="2:11" ht="38.25">
      <c r="B243" s="1"/>
      <c r="C243" s="11" t="s">
        <v>181</v>
      </c>
      <c r="D243" s="11" t="s">
        <v>186</v>
      </c>
      <c r="E243" s="98" t="s">
        <v>857</v>
      </c>
      <c r="F243" s="1"/>
      <c r="G243" s="78">
        <f>7332.66</f>
        <v>7332.66</v>
      </c>
      <c r="H243" s="1"/>
      <c r="I243" s="1"/>
      <c r="J243" s="98" t="s">
        <v>529</v>
      </c>
      <c r="K243" s="1"/>
    </row>
    <row r="244" spans="2:11" ht="38.25">
      <c r="B244" s="1"/>
      <c r="C244" s="11" t="s">
        <v>181</v>
      </c>
      <c r="D244" s="11" t="s">
        <v>186</v>
      </c>
      <c r="E244" s="98" t="s">
        <v>858</v>
      </c>
      <c r="F244" s="1"/>
      <c r="G244" s="78">
        <f>600</f>
        <v>600</v>
      </c>
      <c r="H244" s="1"/>
      <c r="I244" s="1"/>
      <c r="J244" s="98" t="s">
        <v>530</v>
      </c>
      <c r="K244" s="1"/>
    </row>
    <row r="245" spans="2:11" ht="38.25">
      <c r="B245" s="1"/>
      <c r="C245" s="11" t="s">
        <v>181</v>
      </c>
      <c r="D245" s="11" t="s">
        <v>186</v>
      </c>
      <c r="E245" s="98" t="s">
        <v>858</v>
      </c>
      <c r="F245" s="1"/>
      <c r="G245" s="78">
        <f>3400</f>
        <v>3400</v>
      </c>
      <c r="H245" s="1"/>
      <c r="I245" s="1"/>
      <c r="J245" s="98" t="s">
        <v>531</v>
      </c>
      <c r="K245" s="1"/>
    </row>
    <row r="246" spans="2:11" ht="38.25">
      <c r="B246" s="1"/>
      <c r="C246" s="11" t="s">
        <v>181</v>
      </c>
      <c r="D246" s="11" t="s">
        <v>186</v>
      </c>
      <c r="E246" s="98" t="s">
        <v>858</v>
      </c>
      <c r="F246" s="1"/>
      <c r="G246" s="78">
        <f>605</f>
        <v>605</v>
      </c>
      <c r="H246" s="1"/>
      <c r="I246" s="1"/>
      <c r="J246" s="98" t="s">
        <v>532</v>
      </c>
      <c r="K246" s="1"/>
    </row>
    <row r="247" spans="2:11" ht="38.25">
      <c r="B247" s="1"/>
      <c r="C247" s="11" t="s">
        <v>181</v>
      </c>
      <c r="D247" s="11" t="s">
        <v>186</v>
      </c>
      <c r="E247" s="98" t="s">
        <v>859</v>
      </c>
      <c r="F247" s="1"/>
      <c r="G247" s="78">
        <f>9986.33</f>
        <v>9986.33</v>
      </c>
      <c r="H247" s="1"/>
      <c r="I247" s="1"/>
      <c r="J247" s="98" t="s">
        <v>533</v>
      </c>
      <c r="K247" s="1"/>
    </row>
    <row r="248" spans="2:11" ht="38.25">
      <c r="B248" s="1"/>
      <c r="C248" s="11" t="s">
        <v>181</v>
      </c>
      <c r="D248" s="11" t="s">
        <v>186</v>
      </c>
      <c r="E248" s="98" t="s">
        <v>860</v>
      </c>
      <c r="F248" s="1"/>
      <c r="G248" s="78">
        <f>7014</f>
        <v>7014</v>
      </c>
      <c r="H248" s="1"/>
      <c r="I248" s="1"/>
      <c r="J248" s="98" t="s">
        <v>534</v>
      </c>
      <c r="K248" s="1"/>
    </row>
    <row r="249" spans="2:11" ht="38.25">
      <c r="B249" s="1"/>
      <c r="C249" s="11" t="s">
        <v>181</v>
      </c>
      <c r="D249" s="11" t="s">
        <v>186</v>
      </c>
      <c r="E249" s="98" t="s">
        <v>861</v>
      </c>
      <c r="F249" s="1"/>
      <c r="G249" s="78">
        <f>9985</f>
        <v>9985</v>
      </c>
      <c r="H249" s="1"/>
      <c r="I249" s="1"/>
      <c r="J249" s="98" t="s">
        <v>535</v>
      </c>
      <c r="K249" s="1"/>
    </row>
    <row r="250" spans="2:11" ht="38.25">
      <c r="B250" s="1"/>
      <c r="C250" s="11" t="s">
        <v>181</v>
      </c>
      <c r="D250" s="11" t="s">
        <v>186</v>
      </c>
      <c r="E250" s="98" t="s">
        <v>862</v>
      </c>
      <c r="F250" s="1"/>
      <c r="G250" s="78">
        <f>11738</f>
        <v>11738</v>
      </c>
      <c r="H250" s="1"/>
      <c r="I250" s="1"/>
      <c r="J250" s="98" t="s">
        <v>536</v>
      </c>
      <c r="K250" s="1"/>
    </row>
    <row r="251" spans="2:11" ht="38.25">
      <c r="B251" s="1"/>
      <c r="C251" s="11" t="s">
        <v>181</v>
      </c>
      <c r="D251" s="11" t="s">
        <v>186</v>
      </c>
      <c r="E251" s="98" t="s">
        <v>863</v>
      </c>
      <c r="F251" s="1"/>
      <c r="G251" s="78">
        <f>2049.67</f>
        <v>2049.67</v>
      </c>
      <c r="H251" s="1"/>
      <c r="I251" s="1"/>
      <c r="J251" s="98" t="s">
        <v>537</v>
      </c>
      <c r="K251" s="1"/>
    </row>
    <row r="252" spans="2:11" ht="38.25">
      <c r="B252" s="1"/>
      <c r="C252" s="11" t="s">
        <v>181</v>
      </c>
      <c r="D252" s="11" t="s">
        <v>186</v>
      </c>
      <c r="E252" s="98" t="s">
        <v>864</v>
      </c>
      <c r="F252" s="1"/>
      <c r="G252" s="78">
        <f>450</f>
        <v>450</v>
      </c>
      <c r="H252" s="1"/>
      <c r="I252" s="1"/>
      <c r="J252" s="98" t="s">
        <v>538</v>
      </c>
      <c r="K252" s="1"/>
    </row>
    <row r="253" spans="2:11" ht="38.25">
      <c r="B253" s="1"/>
      <c r="C253" s="11" t="s">
        <v>181</v>
      </c>
      <c r="D253" s="11" t="s">
        <v>186</v>
      </c>
      <c r="E253" s="98" t="s">
        <v>864</v>
      </c>
      <c r="F253" s="1"/>
      <c r="G253" s="78">
        <f>100</f>
        <v>100</v>
      </c>
      <c r="H253" s="1"/>
      <c r="I253" s="1"/>
      <c r="J253" s="98" t="s">
        <v>539</v>
      </c>
      <c r="K253" s="1"/>
    </row>
    <row r="254" spans="2:11" ht="38.25">
      <c r="B254" s="1"/>
      <c r="C254" s="11" t="s">
        <v>181</v>
      </c>
      <c r="D254" s="11" t="s">
        <v>186</v>
      </c>
      <c r="E254" s="98" t="s">
        <v>864</v>
      </c>
      <c r="F254" s="1"/>
      <c r="G254" s="78">
        <f>120</f>
        <v>120</v>
      </c>
      <c r="H254" s="1"/>
      <c r="I254" s="1"/>
      <c r="J254" s="98" t="s">
        <v>540</v>
      </c>
      <c r="K254" s="1"/>
    </row>
    <row r="255" spans="2:11" ht="38.25">
      <c r="B255" s="1"/>
      <c r="C255" s="11" t="s">
        <v>181</v>
      </c>
      <c r="D255" s="11" t="s">
        <v>186</v>
      </c>
      <c r="E255" s="98" t="s">
        <v>865</v>
      </c>
      <c r="F255" s="1"/>
      <c r="G255" s="78">
        <f>600</f>
        <v>600</v>
      </c>
      <c r="H255" s="1"/>
      <c r="I255" s="1"/>
      <c r="J255" s="98" t="s">
        <v>541</v>
      </c>
      <c r="K255" s="1"/>
    </row>
    <row r="256" spans="2:11" ht="38.25">
      <c r="B256" s="1"/>
      <c r="C256" s="11" t="s">
        <v>181</v>
      </c>
      <c r="D256" s="11" t="s">
        <v>186</v>
      </c>
      <c r="E256" s="98" t="s">
        <v>866</v>
      </c>
      <c r="F256" s="1"/>
      <c r="G256" s="78">
        <f>6300</f>
        <v>6300</v>
      </c>
      <c r="H256" s="1"/>
      <c r="I256" s="1"/>
      <c r="J256" s="98" t="s">
        <v>542</v>
      </c>
      <c r="K256" s="1"/>
    </row>
    <row r="257" spans="2:11" ht="38.25">
      <c r="B257" s="1"/>
      <c r="C257" s="11" t="s">
        <v>181</v>
      </c>
      <c r="D257" s="11" t="s">
        <v>186</v>
      </c>
      <c r="E257" s="98" t="s">
        <v>867</v>
      </c>
      <c r="F257" s="1"/>
      <c r="G257" s="78">
        <f>13433</f>
        <v>13433</v>
      </c>
      <c r="H257" s="1"/>
      <c r="I257" s="1"/>
      <c r="J257" s="98" t="s">
        <v>543</v>
      </c>
      <c r="K257" s="1"/>
    </row>
    <row r="258" spans="2:11" ht="38.25">
      <c r="B258" s="1"/>
      <c r="C258" s="11" t="s">
        <v>181</v>
      </c>
      <c r="D258" s="11" t="s">
        <v>186</v>
      </c>
      <c r="E258" s="98" t="s">
        <v>868</v>
      </c>
      <c r="F258" s="1"/>
      <c r="G258" s="78">
        <f>14000</f>
        <v>14000</v>
      </c>
      <c r="H258" s="1"/>
      <c r="I258" s="1"/>
      <c r="J258" s="98" t="s">
        <v>544</v>
      </c>
      <c r="K258" s="1"/>
    </row>
    <row r="259" spans="2:11" ht="38.25">
      <c r="B259" s="1"/>
      <c r="C259" s="11" t="s">
        <v>181</v>
      </c>
      <c r="D259" s="11" t="s">
        <v>186</v>
      </c>
      <c r="E259" s="98" t="s">
        <v>869</v>
      </c>
      <c r="F259" s="1"/>
      <c r="G259" s="78">
        <f>7000</f>
        <v>7000</v>
      </c>
      <c r="H259" s="1"/>
      <c r="I259" s="1"/>
      <c r="J259" s="98" t="s">
        <v>545</v>
      </c>
      <c r="K259" s="1"/>
    </row>
    <row r="260" spans="2:11" ht="38.25">
      <c r="B260" s="1"/>
      <c r="C260" s="11" t="s">
        <v>181</v>
      </c>
      <c r="D260" s="11" t="s">
        <v>186</v>
      </c>
      <c r="E260" s="98" t="s">
        <v>870</v>
      </c>
      <c r="F260" s="1"/>
      <c r="G260" s="78">
        <f>29664.14</f>
        <v>29664.14</v>
      </c>
      <c r="H260" s="1"/>
      <c r="I260" s="1"/>
      <c r="J260" s="98" t="s">
        <v>546</v>
      </c>
      <c r="K260" s="1"/>
    </row>
    <row r="261" spans="2:11" ht="38.25">
      <c r="B261" s="1"/>
      <c r="C261" s="11" t="s">
        <v>181</v>
      </c>
      <c r="D261" s="11" t="s">
        <v>186</v>
      </c>
      <c r="E261" s="98" t="s">
        <v>871</v>
      </c>
      <c r="F261" s="1"/>
      <c r="G261" s="78">
        <f>29450</f>
        <v>29450</v>
      </c>
      <c r="H261" s="1"/>
      <c r="I261" s="1"/>
      <c r="J261" s="98" t="s">
        <v>547</v>
      </c>
      <c r="K261" s="1"/>
    </row>
    <row r="262" spans="2:11" ht="38.25">
      <c r="B262" s="1"/>
      <c r="C262" s="11" t="s">
        <v>181</v>
      </c>
      <c r="D262" s="11" t="s">
        <v>186</v>
      </c>
      <c r="E262" s="98" t="s">
        <v>872</v>
      </c>
      <c r="F262" s="1"/>
      <c r="G262" s="78">
        <f>12855</f>
        <v>12855</v>
      </c>
      <c r="H262" s="1"/>
      <c r="I262" s="1"/>
      <c r="J262" s="98" t="s">
        <v>548</v>
      </c>
      <c r="K262" s="1"/>
    </row>
    <row r="263" spans="2:11" ht="38.25">
      <c r="B263" s="1"/>
      <c r="C263" s="11" t="s">
        <v>181</v>
      </c>
      <c r="D263" s="11" t="s">
        <v>186</v>
      </c>
      <c r="E263" s="98" t="s">
        <v>873</v>
      </c>
      <c r="F263" s="1"/>
      <c r="G263" s="78">
        <f>4315</f>
        <v>4315</v>
      </c>
      <c r="H263" s="1"/>
      <c r="I263" s="1"/>
      <c r="J263" s="98" t="s">
        <v>549</v>
      </c>
      <c r="K263" s="1"/>
    </row>
    <row r="264" spans="2:11" ht="38.25">
      <c r="B264" s="1"/>
      <c r="C264" s="11" t="s">
        <v>181</v>
      </c>
      <c r="D264" s="11" t="s">
        <v>186</v>
      </c>
      <c r="E264" s="98" t="s">
        <v>874</v>
      </c>
      <c r="F264" s="1"/>
      <c r="G264" s="78">
        <f>9900</f>
        <v>9900</v>
      </c>
      <c r="H264" s="1"/>
      <c r="I264" s="1"/>
      <c r="J264" s="98" t="s">
        <v>550</v>
      </c>
      <c r="K264" s="1"/>
    </row>
    <row r="265" spans="2:11" ht="38.25">
      <c r="B265" s="1"/>
      <c r="C265" s="11" t="s">
        <v>181</v>
      </c>
      <c r="D265" s="11" t="s">
        <v>186</v>
      </c>
      <c r="E265" s="98" t="s">
        <v>875</v>
      </c>
      <c r="F265" s="1"/>
      <c r="G265" s="78">
        <f>4621</f>
        <v>4621</v>
      </c>
      <c r="H265" s="1"/>
      <c r="I265" s="1"/>
      <c r="J265" s="98" t="s">
        <v>551</v>
      </c>
      <c r="K265" s="1"/>
    </row>
    <row r="266" spans="2:11" ht="38.25">
      <c r="B266" s="1"/>
      <c r="C266" s="11" t="s">
        <v>181</v>
      </c>
      <c r="D266" s="11" t="s">
        <v>186</v>
      </c>
      <c r="E266" s="98" t="s">
        <v>876</v>
      </c>
      <c r="F266" s="1"/>
      <c r="G266" s="78">
        <f>16400</f>
        <v>16400</v>
      </c>
      <c r="H266" s="1"/>
      <c r="I266" s="1"/>
      <c r="J266" s="98" t="s">
        <v>552</v>
      </c>
      <c r="K266" s="1"/>
    </row>
    <row r="267" spans="2:11" ht="38.25">
      <c r="B267" s="1"/>
      <c r="C267" s="11" t="s">
        <v>181</v>
      </c>
      <c r="D267" s="11" t="s">
        <v>186</v>
      </c>
      <c r="E267" s="98" t="s">
        <v>877</v>
      </c>
      <c r="F267" s="1"/>
      <c r="G267" s="78">
        <f>3053</f>
        <v>3053</v>
      </c>
      <c r="H267" s="1"/>
      <c r="I267" s="1"/>
      <c r="J267" s="98" t="s">
        <v>553</v>
      </c>
      <c r="K267" s="1"/>
    </row>
    <row r="268" spans="2:11" ht="38.25">
      <c r="B268" s="1"/>
      <c r="C268" s="11" t="s">
        <v>181</v>
      </c>
      <c r="D268" s="11" t="s">
        <v>186</v>
      </c>
      <c r="E268" s="98" t="s">
        <v>878</v>
      </c>
      <c r="F268" s="1"/>
      <c r="G268" s="78">
        <f>11730</f>
        <v>11730</v>
      </c>
      <c r="H268" s="1"/>
      <c r="I268" s="1"/>
      <c r="J268" s="98" t="s">
        <v>554</v>
      </c>
      <c r="K268" s="1"/>
    </row>
    <row r="269" spans="2:11" ht="38.25">
      <c r="B269" s="1"/>
      <c r="C269" s="11" t="s">
        <v>181</v>
      </c>
      <c r="D269" s="11" t="s">
        <v>186</v>
      </c>
      <c r="E269" s="98" t="s">
        <v>879</v>
      </c>
      <c r="F269" s="1"/>
      <c r="G269" s="78">
        <f>9400</f>
        <v>9400</v>
      </c>
      <c r="H269" s="1"/>
      <c r="I269" s="1"/>
      <c r="J269" s="98" t="s">
        <v>555</v>
      </c>
      <c r="K269" s="1"/>
    </row>
    <row r="270" spans="2:11" ht="38.25">
      <c r="B270" s="1"/>
      <c r="C270" s="11" t="s">
        <v>181</v>
      </c>
      <c r="D270" s="11" t="s">
        <v>186</v>
      </c>
      <c r="E270" s="98" t="s">
        <v>880</v>
      </c>
      <c r="F270" s="1"/>
      <c r="G270" s="78">
        <f>23350</f>
        <v>23350</v>
      </c>
      <c r="H270" s="1"/>
      <c r="I270" s="1"/>
      <c r="J270" s="98" t="s">
        <v>556</v>
      </c>
      <c r="K270" s="1"/>
    </row>
    <row r="271" spans="2:11" ht="38.25">
      <c r="B271" s="1"/>
      <c r="C271" s="11" t="s">
        <v>181</v>
      </c>
      <c r="D271" s="11" t="s">
        <v>186</v>
      </c>
      <c r="E271" s="98" t="s">
        <v>812</v>
      </c>
      <c r="F271" s="1"/>
      <c r="G271" s="78">
        <f>17040</f>
        <v>17040</v>
      </c>
      <c r="H271" s="1"/>
      <c r="I271" s="1"/>
      <c r="J271" s="98" t="s">
        <v>557</v>
      </c>
      <c r="K271" s="1"/>
    </row>
    <row r="272" spans="2:11" ht="38.25">
      <c r="B272" s="1"/>
      <c r="C272" s="11" t="s">
        <v>181</v>
      </c>
      <c r="D272" s="11" t="s">
        <v>186</v>
      </c>
      <c r="E272" s="98" t="s">
        <v>881</v>
      </c>
      <c r="F272" s="1"/>
      <c r="G272" s="78">
        <f>99862</f>
        <v>99862</v>
      </c>
      <c r="H272" s="1"/>
      <c r="I272" s="1"/>
      <c r="J272" s="98" t="s">
        <v>558</v>
      </c>
      <c r="K272" s="1"/>
    </row>
    <row r="273" spans="2:11" ht="38.25">
      <c r="B273" s="1"/>
      <c r="C273" s="11" t="s">
        <v>181</v>
      </c>
      <c r="D273" s="11" t="s">
        <v>186</v>
      </c>
      <c r="E273" s="98" t="s">
        <v>882</v>
      </c>
      <c r="F273" s="1"/>
      <c r="G273" s="78">
        <f>47500</f>
        <v>47500</v>
      </c>
      <c r="H273" s="1"/>
      <c r="I273" s="1"/>
      <c r="J273" s="98" t="s">
        <v>559</v>
      </c>
      <c r="K273" s="1"/>
    </row>
    <row r="274" spans="2:11" ht="38.25">
      <c r="B274" s="1"/>
      <c r="C274" s="11" t="s">
        <v>181</v>
      </c>
      <c r="D274" s="11" t="s">
        <v>186</v>
      </c>
      <c r="E274" s="98" t="s">
        <v>882</v>
      </c>
      <c r="F274" s="1"/>
      <c r="G274" s="78">
        <f>47500</f>
        <v>47500</v>
      </c>
      <c r="H274" s="1"/>
      <c r="I274" s="1"/>
      <c r="J274" s="98" t="s">
        <v>560</v>
      </c>
      <c r="K274" s="1"/>
    </row>
    <row r="275" spans="2:11" ht="38.25">
      <c r="B275" s="1"/>
      <c r="C275" s="11" t="s">
        <v>181</v>
      </c>
      <c r="D275" s="11" t="s">
        <v>186</v>
      </c>
      <c r="E275" s="98" t="s">
        <v>883</v>
      </c>
      <c r="F275" s="1"/>
      <c r="G275" s="78">
        <f>6320</f>
        <v>6320</v>
      </c>
      <c r="H275" s="1"/>
      <c r="I275" s="1"/>
      <c r="J275" s="98" t="s">
        <v>561</v>
      </c>
      <c r="K275" s="1"/>
    </row>
    <row r="276" spans="2:11" ht="38.25">
      <c r="B276" s="1"/>
      <c r="C276" s="11" t="s">
        <v>181</v>
      </c>
      <c r="D276" s="11" t="s">
        <v>186</v>
      </c>
      <c r="E276" s="98" t="s">
        <v>884</v>
      </c>
      <c r="F276" s="1"/>
      <c r="G276" s="78">
        <f>147680</f>
        <v>147680</v>
      </c>
      <c r="H276" s="1"/>
      <c r="I276" s="1"/>
      <c r="J276" s="98" t="s">
        <v>562</v>
      </c>
      <c r="K276" s="1"/>
    </row>
    <row r="277" spans="2:11" ht="42.75">
      <c r="B277" s="1"/>
      <c r="C277" s="11" t="s">
        <v>181</v>
      </c>
      <c r="D277" s="11" t="s">
        <v>186</v>
      </c>
      <c r="E277" s="98" t="s">
        <v>885</v>
      </c>
      <c r="F277" s="1"/>
      <c r="G277" s="78">
        <f>5200</f>
        <v>5200</v>
      </c>
      <c r="H277" s="1"/>
      <c r="I277" s="1"/>
      <c r="J277" s="98" t="s">
        <v>563</v>
      </c>
      <c r="K277" s="1"/>
    </row>
    <row r="278" spans="2:11" ht="38.25">
      <c r="B278" s="1"/>
      <c r="C278" s="11" t="s">
        <v>181</v>
      </c>
      <c r="D278" s="11" t="s">
        <v>186</v>
      </c>
      <c r="E278" s="98" t="s">
        <v>886</v>
      </c>
      <c r="F278" s="1"/>
      <c r="G278" s="78">
        <f>2110</f>
        <v>2110</v>
      </c>
      <c r="H278" s="1"/>
      <c r="I278" s="1"/>
      <c r="J278" s="98" t="s">
        <v>564</v>
      </c>
      <c r="K278" s="1"/>
    </row>
    <row r="279" spans="2:11" ht="38.25">
      <c r="B279" s="1"/>
      <c r="C279" s="11" t="s">
        <v>181</v>
      </c>
      <c r="D279" s="11" t="s">
        <v>186</v>
      </c>
      <c r="E279" s="98" t="s">
        <v>887</v>
      </c>
      <c r="F279" s="1"/>
      <c r="G279" s="78">
        <f>6840</f>
        <v>6840</v>
      </c>
      <c r="H279" s="1"/>
      <c r="I279" s="1"/>
      <c r="J279" s="98" t="s">
        <v>565</v>
      </c>
      <c r="K279" s="1"/>
    </row>
    <row r="280" spans="2:11" ht="38.25">
      <c r="B280" s="1"/>
      <c r="C280" s="11" t="s">
        <v>181</v>
      </c>
      <c r="D280" s="11" t="s">
        <v>186</v>
      </c>
      <c r="E280" s="98" t="s">
        <v>888</v>
      </c>
      <c r="F280" s="1"/>
      <c r="G280" s="78">
        <f>17000</f>
        <v>17000</v>
      </c>
      <c r="H280" s="1"/>
      <c r="I280" s="1"/>
      <c r="J280" s="98" t="s">
        <v>566</v>
      </c>
      <c r="K280" s="1"/>
    </row>
    <row r="281" spans="2:11" ht="38.25">
      <c r="B281" s="1"/>
      <c r="C281" s="11" t="s">
        <v>181</v>
      </c>
      <c r="D281" s="11" t="s">
        <v>186</v>
      </c>
      <c r="E281" s="98" t="s">
        <v>813</v>
      </c>
      <c r="F281" s="1"/>
      <c r="G281" s="78">
        <f>17010</f>
        <v>17010</v>
      </c>
      <c r="H281" s="1"/>
      <c r="I281" s="1"/>
      <c r="J281" s="98" t="s">
        <v>567</v>
      </c>
      <c r="K281" s="1"/>
    </row>
    <row r="282" spans="2:11" ht="38.25">
      <c r="B282" s="1"/>
      <c r="C282" s="11" t="s">
        <v>181</v>
      </c>
      <c r="D282" s="11" t="s">
        <v>186</v>
      </c>
      <c r="E282" s="98" t="s">
        <v>889</v>
      </c>
      <c r="F282" s="1"/>
      <c r="G282" s="78">
        <f>4100</f>
        <v>4100</v>
      </c>
      <c r="H282" s="1"/>
      <c r="I282" s="1"/>
      <c r="J282" s="98" t="s">
        <v>568</v>
      </c>
      <c r="K282" s="1"/>
    </row>
    <row r="283" spans="2:11" ht="42.75">
      <c r="B283" s="1"/>
      <c r="C283" s="11" t="s">
        <v>181</v>
      </c>
      <c r="D283" s="11" t="s">
        <v>186</v>
      </c>
      <c r="E283" s="98" t="s">
        <v>890</v>
      </c>
      <c r="F283" s="1"/>
      <c r="G283" s="78">
        <f>7260</f>
        <v>7260</v>
      </c>
      <c r="H283" s="1"/>
      <c r="I283" s="1"/>
      <c r="J283" s="98" t="s">
        <v>569</v>
      </c>
      <c r="K283" s="1"/>
    </row>
    <row r="284" spans="2:11" ht="38.25">
      <c r="B284" s="1"/>
      <c r="C284" s="11" t="s">
        <v>181</v>
      </c>
      <c r="D284" s="11" t="s">
        <v>186</v>
      </c>
      <c r="E284" s="98" t="s">
        <v>891</v>
      </c>
      <c r="F284" s="1"/>
      <c r="G284" s="78">
        <f>23445</f>
        <v>23445</v>
      </c>
      <c r="H284" s="1"/>
      <c r="I284" s="1"/>
      <c r="J284" s="98" t="s">
        <v>570</v>
      </c>
      <c r="K284" s="1"/>
    </row>
    <row r="285" spans="2:11" ht="38.25">
      <c r="B285" s="1"/>
      <c r="C285" s="11" t="s">
        <v>181</v>
      </c>
      <c r="D285" s="11" t="s">
        <v>186</v>
      </c>
      <c r="E285" s="98" t="s">
        <v>892</v>
      </c>
      <c r="F285" s="1"/>
      <c r="G285" s="78">
        <f>7380</f>
        <v>7380</v>
      </c>
      <c r="H285" s="1"/>
      <c r="I285" s="1"/>
      <c r="J285" s="98" t="s">
        <v>571</v>
      </c>
      <c r="K285" s="1"/>
    </row>
    <row r="286" spans="2:11" ht="38.25">
      <c r="B286" s="1"/>
      <c r="C286" s="11" t="s">
        <v>181</v>
      </c>
      <c r="D286" s="11" t="s">
        <v>186</v>
      </c>
      <c r="E286" s="98" t="s">
        <v>893</v>
      </c>
      <c r="F286" s="1"/>
      <c r="G286" s="78">
        <f>14932.8</f>
        <v>14932.8</v>
      </c>
      <c r="H286" s="1"/>
      <c r="I286" s="1"/>
      <c r="J286" s="98" t="s">
        <v>572</v>
      </c>
      <c r="K286" s="1"/>
    </row>
    <row r="287" spans="2:11" ht="38.25">
      <c r="B287" s="1"/>
      <c r="C287" s="11" t="s">
        <v>181</v>
      </c>
      <c r="D287" s="11" t="s">
        <v>186</v>
      </c>
      <c r="E287" s="98" t="s">
        <v>893</v>
      </c>
      <c r="F287" s="1"/>
      <c r="G287" s="78">
        <f>8513.23</f>
        <v>8513.23</v>
      </c>
      <c r="H287" s="1"/>
      <c r="I287" s="1"/>
      <c r="J287" s="98" t="s">
        <v>573</v>
      </c>
      <c r="K287" s="1"/>
    </row>
    <row r="288" spans="2:11" ht="38.25">
      <c r="B288" s="1"/>
      <c r="C288" s="11" t="s">
        <v>181</v>
      </c>
      <c r="D288" s="11" t="s">
        <v>186</v>
      </c>
      <c r="E288" s="98" t="s">
        <v>894</v>
      </c>
      <c r="F288" s="1"/>
      <c r="G288" s="78">
        <f>14510.34</f>
        <v>14510.34</v>
      </c>
      <c r="H288" s="1"/>
      <c r="I288" s="1"/>
      <c r="J288" s="98" t="s">
        <v>574</v>
      </c>
      <c r="K288" s="1"/>
    </row>
    <row r="289" spans="2:11" ht="38.25">
      <c r="B289" s="1"/>
      <c r="C289" s="11" t="s">
        <v>181</v>
      </c>
      <c r="D289" s="11" t="s">
        <v>186</v>
      </c>
      <c r="E289" s="98" t="s">
        <v>895</v>
      </c>
      <c r="F289" s="1"/>
      <c r="G289" s="78">
        <f>16006</f>
        <v>16006</v>
      </c>
      <c r="H289" s="1"/>
      <c r="I289" s="1"/>
      <c r="J289" s="98" t="s">
        <v>575</v>
      </c>
      <c r="K289" s="1"/>
    </row>
    <row r="290" spans="2:11" ht="38.25">
      <c r="B290" s="1"/>
      <c r="C290" s="11" t="s">
        <v>181</v>
      </c>
      <c r="D290" s="11" t="s">
        <v>186</v>
      </c>
      <c r="E290" s="98" t="s">
        <v>895</v>
      </c>
      <c r="F290" s="1"/>
      <c r="G290" s="78">
        <f>13844</f>
        <v>13844</v>
      </c>
      <c r="H290" s="1"/>
      <c r="I290" s="1"/>
      <c r="J290" s="98" t="s">
        <v>576</v>
      </c>
      <c r="K290" s="1"/>
    </row>
    <row r="291" spans="2:11" ht="38.25">
      <c r="B291" s="1"/>
      <c r="C291" s="11" t="s">
        <v>181</v>
      </c>
      <c r="D291" s="11" t="s">
        <v>186</v>
      </c>
      <c r="E291" s="98" t="s">
        <v>897</v>
      </c>
      <c r="F291" s="1"/>
      <c r="G291" s="78">
        <f>49500</f>
        <v>49500</v>
      </c>
      <c r="H291" s="1"/>
      <c r="I291" s="1"/>
      <c r="J291" s="98" t="s">
        <v>577</v>
      </c>
      <c r="K291" s="1"/>
    </row>
    <row r="292" spans="2:11" ht="38.25">
      <c r="B292" s="1"/>
      <c r="C292" s="11" t="s">
        <v>181</v>
      </c>
      <c r="D292" s="11" t="s">
        <v>186</v>
      </c>
      <c r="E292" s="98" t="s">
        <v>898</v>
      </c>
      <c r="F292" s="1"/>
      <c r="G292" s="78">
        <f>93738.35</f>
        <v>93738.35</v>
      </c>
      <c r="H292" s="1"/>
      <c r="I292" s="1"/>
      <c r="J292" s="98" t="s">
        <v>578</v>
      </c>
      <c r="K292" s="1"/>
    </row>
    <row r="293" spans="2:11" ht="38.25">
      <c r="B293" s="1"/>
      <c r="C293" s="11" t="s">
        <v>181</v>
      </c>
      <c r="D293" s="11" t="s">
        <v>186</v>
      </c>
      <c r="E293" s="98" t="s">
        <v>899</v>
      </c>
      <c r="F293" s="1"/>
      <c r="G293" s="78">
        <f>48762</f>
        <v>48762</v>
      </c>
      <c r="H293" s="1"/>
      <c r="I293" s="1"/>
      <c r="J293" s="98" t="s">
        <v>579</v>
      </c>
      <c r="K293" s="1"/>
    </row>
    <row r="294" spans="2:11" ht="38.25">
      <c r="B294" s="1"/>
      <c r="C294" s="11" t="s">
        <v>181</v>
      </c>
      <c r="D294" s="11" t="s">
        <v>186</v>
      </c>
      <c r="E294" s="98" t="s">
        <v>900</v>
      </c>
      <c r="F294" s="1"/>
      <c r="G294" s="78">
        <f>6100</f>
        <v>6100</v>
      </c>
      <c r="H294" s="1"/>
      <c r="I294" s="1"/>
      <c r="J294" s="98" t="s">
        <v>580</v>
      </c>
      <c r="K294" s="1"/>
    </row>
    <row r="295" spans="2:11" ht="38.25">
      <c r="B295" s="1"/>
      <c r="C295" s="11" t="s">
        <v>181</v>
      </c>
      <c r="D295" s="11" t="s">
        <v>186</v>
      </c>
      <c r="E295" s="98" t="s">
        <v>901</v>
      </c>
      <c r="F295" s="1"/>
      <c r="G295" s="78">
        <f>14833.35</f>
        <v>14833.35</v>
      </c>
      <c r="H295" s="1"/>
      <c r="I295" s="1"/>
      <c r="J295" s="98" t="s">
        <v>581</v>
      </c>
      <c r="K295" s="1"/>
    </row>
    <row r="296" spans="2:11" ht="38.25">
      <c r="B296" s="1"/>
      <c r="C296" s="11" t="s">
        <v>181</v>
      </c>
      <c r="D296" s="11" t="s">
        <v>186</v>
      </c>
      <c r="E296" s="98" t="s">
        <v>902</v>
      </c>
      <c r="F296" s="1"/>
      <c r="G296" s="78">
        <f>25118</f>
        <v>25118</v>
      </c>
      <c r="H296" s="1"/>
      <c r="I296" s="1"/>
      <c r="J296" s="98" t="s">
        <v>582</v>
      </c>
      <c r="K296" s="1"/>
    </row>
    <row r="297" spans="2:11" ht="38.25">
      <c r="B297" s="1"/>
      <c r="C297" s="11" t="s">
        <v>181</v>
      </c>
      <c r="D297" s="11" t="s">
        <v>186</v>
      </c>
      <c r="E297" s="98" t="s">
        <v>903</v>
      </c>
      <c r="F297" s="1"/>
      <c r="G297" s="78">
        <f>16153</f>
        <v>16153</v>
      </c>
      <c r="H297" s="1"/>
      <c r="I297" s="1"/>
      <c r="J297" s="98" t="s">
        <v>583</v>
      </c>
      <c r="K297" s="1"/>
    </row>
    <row r="298" spans="2:11" ht="38.25">
      <c r="B298" s="1"/>
      <c r="C298" s="11" t="s">
        <v>181</v>
      </c>
      <c r="D298" s="11" t="s">
        <v>186</v>
      </c>
      <c r="E298" s="98" t="s">
        <v>904</v>
      </c>
      <c r="F298" s="1"/>
      <c r="G298" s="78">
        <f>23580</f>
        <v>23580</v>
      </c>
      <c r="H298" s="1"/>
      <c r="I298" s="1"/>
      <c r="J298" s="98" t="s">
        <v>584</v>
      </c>
      <c r="K298" s="1"/>
    </row>
    <row r="299" spans="2:11" ht="38.25">
      <c r="B299" s="1"/>
      <c r="C299" s="11" t="s">
        <v>181</v>
      </c>
      <c r="D299" s="11" t="s">
        <v>186</v>
      </c>
      <c r="E299" s="98" t="s">
        <v>905</v>
      </c>
      <c r="F299" s="1"/>
      <c r="G299" s="78">
        <f>9180</f>
        <v>9180</v>
      </c>
      <c r="H299" s="1"/>
      <c r="I299" s="1"/>
      <c r="J299" s="98" t="s">
        <v>585</v>
      </c>
      <c r="K299" s="1"/>
    </row>
    <row r="300" spans="2:11" ht="38.25">
      <c r="B300" s="1"/>
      <c r="C300" s="11" t="s">
        <v>181</v>
      </c>
      <c r="D300" s="11" t="s">
        <v>186</v>
      </c>
      <c r="E300" s="98" t="s">
        <v>906</v>
      </c>
      <c r="F300" s="1"/>
      <c r="G300" s="78">
        <f>10980</f>
        <v>10980</v>
      </c>
      <c r="H300" s="1"/>
      <c r="I300" s="1"/>
      <c r="J300" s="98" t="s">
        <v>586</v>
      </c>
      <c r="K300" s="1"/>
    </row>
    <row r="301" spans="2:11" ht="38.25">
      <c r="B301" s="1"/>
      <c r="C301" s="11" t="s">
        <v>181</v>
      </c>
      <c r="D301" s="11" t="s">
        <v>186</v>
      </c>
      <c r="E301" s="98" t="s">
        <v>907</v>
      </c>
      <c r="F301" s="1"/>
      <c r="G301" s="78">
        <f>8770</f>
        <v>8770</v>
      </c>
      <c r="H301" s="1"/>
      <c r="I301" s="1"/>
      <c r="J301" s="98" t="s">
        <v>587</v>
      </c>
      <c r="K301" s="1"/>
    </row>
    <row r="302" spans="2:11" ht="38.25">
      <c r="B302" s="1"/>
      <c r="C302" s="11" t="s">
        <v>181</v>
      </c>
      <c r="D302" s="11" t="s">
        <v>186</v>
      </c>
      <c r="E302" s="98" t="s">
        <v>908</v>
      </c>
      <c r="F302" s="1"/>
      <c r="G302" s="78">
        <f>14942</f>
        <v>14942</v>
      </c>
      <c r="H302" s="1"/>
      <c r="I302" s="1"/>
      <c r="J302" s="98" t="s">
        <v>588</v>
      </c>
      <c r="K302" s="1"/>
    </row>
    <row r="303" spans="2:11" ht="38.25">
      <c r="B303" s="1"/>
      <c r="C303" s="11" t="s">
        <v>181</v>
      </c>
      <c r="D303" s="11" t="s">
        <v>186</v>
      </c>
      <c r="E303" s="98" t="s">
        <v>909</v>
      </c>
      <c r="F303" s="1"/>
      <c r="G303" s="78">
        <f>6265.94</f>
        <v>6265.94</v>
      </c>
      <c r="H303" s="1"/>
      <c r="I303" s="1"/>
      <c r="J303" s="98" t="s">
        <v>589</v>
      </c>
      <c r="K303" s="1"/>
    </row>
    <row r="304" spans="2:11" ht="38.25">
      <c r="B304" s="1"/>
      <c r="C304" s="11" t="s">
        <v>181</v>
      </c>
      <c r="D304" s="11" t="s">
        <v>186</v>
      </c>
      <c r="E304" s="98" t="s">
        <v>910</v>
      </c>
      <c r="F304" s="1"/>
      <c r="G304" s="78">
        <f>6294.6</f>
        <v>6294.6</v>
      </c>
      <c r="H304" s="1"/>
      <c r="I304" s="1"/>
      <c r="J304" s="98" t="s">
        <v>590</v>
      </c>
      <c r="K304" s="1"/>
    </row>
    <row r="305" spans="2:11" ht="38.25">
      <c r="B305" s="1"/>
      <c r="C305" s="11" t="s">
        <v>181</v>
      </c>
      <c r="D305" s="11" t="s">
        <v>186</v>
      </c>
      <c r="E305" s="98" t="s">
        <v>911</v>
      </c>
      <c r="F305" s="1"/>
      <c r="G305" s="78">
        <f>6194.46</f>
        <v>6194.46</v>
      </c>
      <c r="H305" s="1"/>
      <c r="I305" s="1"/>
      <c r="J305" s="98" t="s">
        <v>591</v>
      </c>
      <c r="K305" s="1"/>
    </row>
    <row r="306" spans="2:11" ht="38.25">
      <c r="B306" s="1"/>
      <c r="C306" s="11" t="s">
        <v>181</v>
      </c>
      <c r="D306" s="11" t="s">
        <v>186</v>
      </c>
      <c r="E306" s="98" t="s">
        <v>912</v>
      </c>
      <c r="F306" s="1"/>
      <c r="G306" s="78">
        <f>5198</f>
        <v>5198</v>
      </c>
      <c r="H306" s="1"/>
      <c r="I306" s="1"/>
      <c r="J306" s="98" t="s">
        <v>592</v>
      </c>
      <c r="K306" s="1"/>
    </row>
    <row r="307" spans="2:11" ht="38.25">
      <c r="B307" s="1"/>
      <c r="C307" s="11" t="s">
        <v>181</v>
      </c>
      <c r="D307" s="11" t="s">
        <v>186</v>
      </c>
      <c r="E307" s="98" t="s">
        <v>913</v>
      </c>
      <c r="F307" s="1"/>
      <c r="G307" s="78">
        <f>5100</f>
        <v>5100</v>
      </c>
      <c r="H307" s="1"/>
      <c r="I307" s="1"/>
      <c r="J307" s="98" t="s">
        <v>593</v>
      </c>
      <c r="K307" s="1"/>
    </row>
    <row r="308" spans="2:11" ht="38.25">
      <c r="B308" s="1"/>
      <c r="C308" s="11" t="s">
        <v>181</v>
      </c>
      <c r="D308" s="11" t="s">
        <v>186</v>
      </c>
      <c r="E308" s="98" t="s">
        <v>914</v>
      </c>
      <c r="F308" s="1"/>
      <c r="G308" s="78">
        <f>5889.28</f>
        <v>5889.28</v>
      </c>
      <c r="H308" s="1"/>
      <c r="I308" s="1"/>
      <c r="J308" s="98" t="s">
        <v>594</v>
      </c>
      <c r="K308" s="1"/>
    </row>
    <row r="309" spans="2:11" ht="38.25">
      <c r="B309" s="1"/>
      <c r="C309" s="11" t="s">
        <v>181</v>
      </c>
      <c r="D309" s="11" t="s">
        <v>186</v>
      </c>
      <c r="E309" s="98" t="s">
        <v>915</v>
      </c>
      <c r="F309" s="1"/>
      <c r="G309" s="78">
        <f>7705</f>
        <v>7705</v>
      </c>
      <c r="H309" s="1"/>
      <c r="I309" s="1"/>
      <c r="J309" s="98" t="s">
        <v>595</v>
      </c>
      <c r="K309" s="1"/>
    </row>
    <row r="310" spans="2:11" ht="38.25">
      <c r="B310" s="1"/>
      <c r="C310" s="11" t="s">
        <v>181</v>
      </c>
      <c r="D310" s="11" t="s">
        <v>186</v>
      </c>
      <c r="E310" s="98" t="s">
        <v>916</v>
      </c>
      <c r="F310" s="1"/>
      <c r="G310" s="78">
        <f>5100</f>
        <v>5100</v>
      </c>
      <c r="H310" s="1"/>
      <c r="I310" s="1"/>
      <c r="J310" s="98" t="s">
        <v>596</v>
      </c>
      <c r="K310" s="1"/>
    </row>
    <row r="311" spans="2:11" ht="38.25">
      <c r="B311" s="1"/>
      <c r="C311" s="11" t="s">
        <v>181</v>
      </c>
      <c r="D311" s="11" t="s">
        <v>186</v>
      </c>
      <c r="E311" s="98" t="s">
        <v>917</v>
      </c>
      <c r="F311" s="1"/>
      <c r="G311" s="78">
        <f>5980</f>
        <v>5980</v>
      </c>
      <c r="H311" s="1"/>
      <c r="I311" s="1"/>
      <c r="J311" s="98" t="s">
        <v>597</v>
      </c>
      <c r="K311" s="1"/>
    </row>
    <row r="312" spans="2:11" ht="38.25">
      <c r="B312" s="1"/>
      <c r="C312" s="11" t="s">
        <v>181</v>
      </c>
      <c r="D312" s="11" t="s">
        <v>186</v>
      </c>
      <c r="E312" s="98" t="s">
        <v>918</v>
      </c>
      <c r="F312" s="1"/>
      <c r="G312" s="78">
        <f>7327</f>
        <v>7327</v>
      </c>
      <c r="H312" s="1"/>
      <c r="I312" s="1"/>
      <c r="J312" s="98" t="s">
        <v>598</v>
      </c>
      <c r="K312" s="1"/>
    </row>
    <row r="313" spans="2:11" ht="38.25">
      <c r="B313" s="1"/>
      <c r="C313" s="11" t="s">
        <v>181</v>
      </c>
      <c r="D313" s="11" t="s">
        <v>186</v>
      </c>
      <c r="E313" s="98" t="s">
        <v>919</v>
      </c>
      <c r="F313" s="1"/>
      <c r="G313" s="78">
        <f>8750</f>
        <v>8750</v>
      </c>
      <c r="H313" s="1"/>
      <c r="I313" s="1"/>
      <c r="J313" s="98" t="s">
        <v>599</v>
      </c>
      <c r="K313" s="1"/>
    </row>
    <row r="314" spans="2:11" ht="38.25">
      <c r="B314" s="1"/>
      <c r="C314" s="11" t="s">
        <v>181</v>
      </c>
      <c r="D314" s="11" t="s">
        <v>186</v>
      </c>
      <c r="E314" s="98" t="s">
        <v>920</v>
      </c>
      <c r="F314" s="1"/>
      <c r="G314" s="78">
        <f>22974</f>
        <v>22974</v>
      </c>
      <c r="H314" s="1"/>
      <c r="I314" s="1"/>
      <c r="J314" s="98" t="s">
        <v>600</v>
      </c>
      <c r="K314" s="1"/>
    </row>
    <row r="315" spans="2:11" ht="38.25">
      <c r="B315" s="1"/>
      <c r="C315" s="11" t="s">
        <v>181</v>
      </c>
      <c r="D315" s="11" t="s">
        <v>186</v>
      </c>
      <c r="E315" s="98" t="s">
        <v>921</v>
      </c>
      <c r="F315" s="1"/>
      <c r="G315" s="78">
        <f>13826</f>
        <v>13826</v>
      </c>
      <c r="H315" s="1"/>
      <c r="I315" s="1"/>
      <c r="J315" s="98" t="s">
        <v>601</v>
      </c>
      <c r="K315" s="1"/>
    </row>
    <row r="316" spans="2:11" ht="38.25">
      <c r="B316" s="1"/>
      <c r="C316" s="11" t="s">
        <v>181</v>
      </c>
      <c r="D316" s="11" t="s">
        <v>186</v>
      </c>
      <c r="E316" s="98" t="s">
        <v>922</v>
      </c>
      <c r="F316" s="1"/>
      <c r="G316" s="78">
        <f>3684</f>
        <v>3684</v>
      </c>
      <c r="H316" s="1"/>
      <c r="I316" s="1"/>
      <c r="J316" s="98" t="s">
        <v>599</v>
      </c>
      <c r="K316" s="1"/>
    </row>
    <row r="317" spans="2:11" ht="38.25">
      <c r="B317" s="1"/>
      <c r="C317" s="11" t="s">
        <v>181</v>
      </c>
      <c r="D317" s="11" t="s">
        <v>186</v>
      </c>
      <c r="E317" s="98" t="s">
        <v>923</v>
      </c>
      <c r="F317" s="1"/>
      <c r="G317" s="78">
        <f>24900</f>
        <v>24900</v>
      </c>
      <c r="H317" s="1"/>
      <c r="I317" s="1"/>
      <c r="J317" s="98" t="s">
        <v>602</v>
      </c>
      <c r="K317" s="1"/>
    </row>
    <row r="318" spans="2:11" ht="38.25">
      <c r="B318" s="1"/>
      <c r="C318" s="11" t="s">
        <v>181</v>
      </c>
      <c r="D318" s="11" t="s">
        <v>186</v>
      </c>
      <c r="E318" s="98" t="s">
        <v>924</v>
      </c>
      <c r="F318" s="1"/>
      <c r="G318" s="78">
        <f>12791.52</f>
        <v>12791.52</v>
      </c>
      <c r="H318" s="1"/>
      <c r="I318" s="1"/>
      <c r="J318" s="98" t="s">
        <v>603</v>
      </c>
      <c r="K318" s="1"/>
    </row>
    <row r="319" spans="2:11" ht="38.25">
      <c r="B319" s="1"/>
      <c r="C319" s="11" t="s">
        <v>181</v>
      </c>
      <c r="D319" s="11" t="s">
        <v>186</v>
      </c>
      <c r="E319" s="98" t="s">
        <v>925</v>
      </c>
      <c r="F319" s="1"/>
      <c r="G319" s="78">
        <f>4300</f>
        <v>4300</v>
      </c>
      <c r="H319" s="1"/>
      <c r="I319" s="1"/>
      <c r="J319" s="98" t="s">
        <v>604</v>
      </c>
      <c r="K319" s="1"/>
    </row>
    <row r="320" spans="2:11" ht="38.25">
      <c r="B320" s="1"/>
      <c r="C320" s="11" t="s">
        <v>181</v>
      </c>
      <c r="D320" s="11" t="s">
        <v>186</v>
      </c>
      <c r="E320" s="98" t="s">
        <v>303</v>
      </c>
      <c r="F320" s="1"/>
      <c r="G320" s="78">
        <f>5250</f>
        <v>5250</v>
      </c>
      <c r="H320" s="1"/>
      <c r="I320" s="1"/>
      <c r="J320" s="98" t="s">
        <v>605</v>
      </c>
      <c r="K320" s="1"/>
    </row>
    <row r="321" spans="2:11" ht="38.25">
      <c r="B321" s="1"/>
      <c r="C321" s="11" t="s">
        <v>181</v>
      </c>
      <c r="D321" s="11" t="s">
        <v>186</v>
      </c>
      <c r="E321" s="98" t="s">
        <v>303</v>
      </c>
      <c r="F321" s="1"/>
      <c r="G321" s="78">
        <f>4550</f>
        <v>4550</v>
      </c>
      <c r="H321" s="1"/>
      <c r="I321" s="1"/>
      <c r="J321" s="98" t="s">
        <v>606</v>
      </c>
      <c r="K321" s="1"/>
    </row>
    <row r="322" spans="2:11" ht="38.25">
      <c r="B322" s="1"/>
      <c r="C322" s="11" t="s">
        <v>181</v>
      </c>
      <c r="D322" s="11" t="s">
        <v>186</v>
      </c>
      <c r="E322" s="98" t="s">
        <v>926</v>
      </c>
      <c r="F322" s="1"/>
      <c r="G322" s="78">
        <f>3582.8</f>
        <v>3582.8</v>
      </c>
      <c r="H322" s="1"/>
      <c r="I322" s="1"/>
      <c r="J322" s="98" t="s">
        <v>607</v>
      </c>
      <c r="K322" s="1"/>
    </row>
    <row r="323" spans="2:11" ht="38.25">
      <c r="B323" s="1"/>
      <c r="C323" s="11" t="s">
        <v>181</v>
      </c>
      <c r="D323" s="11" t="s">
        <v>186</v>
      </c>
      <c r="E323" s="98" t="s">
        <v>927</v>
      </c>
      <c r="F323" s="1"/>
      <c r="G323" s="78">
        <f>4200</f>
        <v>4200</v>
      </c>
      <c r="H323" s="1"/>
      <c r="I323" s="1"/>
      <c r="J323" s="98" t="s">
        <v>608</v>
      </c>
      <c r="K323" s="1"/>
    </row>
    <row r="324" spans="2:11" ht="38.25">
      <c r="B324" s="1"/>
      <c r="C324" s="11" t="s">
        <v>181</v>
      </c>
      <c r="D324" s="11" t="s">
        <v>186</v>
      </c>
      <c r="E324" s="98" t="s">
        <v>928</v>
      </c>
      <c r="F324" s="1"/>
      <c r="G324" s="78">
        <f>16950</f>
        <v>16950</v>
      </c>
      <c r="H324" s="1"/>
      <c r="I324" s="1"/>
      <c r="J324" s="98" t="s">
        <v>584</v>
      </c>
      <c r="K324" s="1"/>
    </row>
    <row r="325" spans="2:11" ht="42.75">
      <c r="B325" s="1"/>
      <c r="C325" s="11" t="s">
        <v>181</v>
      </c>
      <c r="D325" s="11" t="s">
        <v>186</v>
      </c>
      <c r="E325" s="98" t="s">
        <v>929</v>
      </c>
      <c r="F325" s="1"/>
      <c r="G325" s="78">
        <f>12500</f>
        <v>12500</v>
      </c>
      <c r="H325" s="1"/>
      <c r="I325" s="1"/>
      <c r="J325" s="98" t="s">
        <v>609</v>
      </c>
      <c r="K325" s="1"/>
    </row>
    <row r="326" spans="2:11" ht="57">
      <c r="B326" s="1"/>
      <c r="C326" s="11" t="s">
        <v>181</v>
      </c>
      <c r="D326" s="11" t="s">
        <v>186</v>
      </c>
      <c r="E326" s="98" t="s">
        <v>930</v>
      </c>
      <c r="F326" s="1"/>
      <c r="G326" s="78">
        <f>13150</f>
        <v>13150</v>
      </c>
      <c r="H326" s="1"/>
      <c r="I326" s="1"/>
      <c r="J326" s="98" t="s">
        <v>610</v>
      </c>
      <c r="K326" s="1"/>
    </row>
    <row r="327" spans="2:11" ht="38.25">
      <c r="B327" s="1"/>
      <c r="C327" s="11" t="s">
        <v>181</v>
      </c>
      <c r="D327" s="11" t="s">
        <v>186</v>
      </c>
      <c r="E327" s="98" t="s">
        <v>931</v>
      </c>
      <c r="F327" s="1"/>
      <c r="G327" s="78">
        <f>12400</f>
        <v>12400</v>
      </c>
      <c r="H327" s="1"/>
      <c r="I327" s="1"/>
      <c r="J327" s="98" t="s">
        <v>611</v>
      </c>
      <c r="K327" s="1"/>
    </row>
    <row r="328" spans="2:11" ht="38.25">
      <c r="B328" s="1"/>
      <c r="C328" s="11" t="s">
        <v>181</v>
      </c>
      <c r="D328" s="11" t="s">
        <v>186</v>
      </c>
      <c r="E328" s="98" t="s">
        <v>931</v>
      </c>
      <c r="F328" s="1"/>
      <c r="G328" s="78">
        <f>12400</f>
        <v>12400</v>
      </c>
      <c r="H328" s="1"/>
      <c r="I328" s="1"/>
      <c r="J328" s="98" t="s">
        <v>612</v>
      </c>
      <c r="K328" s="1"/>
    </row>
    <row r="329" spans="2:11" ht="38.25">
      <c r="B329" s="1"/>
      <c r="C329" s="11" t="s">
        <v>181</v>
      </c>
      <c r="D329" s="11" t="s">
        <v>186</v>
      </c>
      <c r="E329" s="98" t="s">
        <v>931</v>
      </c>
      <c r="F329" s="1"/>
      <c r="G329" s="78">
        <f>8500</f>
        <v>8500</v>
      </c>
      <c r="H329" s="1"/>
      <c r="I329" s="1"/>
      <c r="J329" s="98" t="s">
        <v>613</v>
      </c>
      <c r="K329" s="1"/>
    </row>
    <row r="330" spans="2:11" ht="38.25">
      <c r="B330" s="1"/>
      <c r="C330" s="11" t="s">
        <v>181</v>
      </c>
      <c r="D330" s="11" t="s">
        <v>186</v>
      </c>
      <c r="E330" s="98" t="s">
        <v>932</v>
      </c>
      <c r="F330" s="1"/>
      <c r="G330" s="78">
        <f>4850</f>
        <v>4850</v>
      </c>
      <c r="H330" s="1"/>
      <c r="I330" s="1"/>
      <c r="J330" s="98" t="s">
        <v>614</v>
      </c>
      <c r="K330" s="1"/>
    </row>
    <row r="331" spans="2:11" ht="38.25">
      <c r="B331" s="1"/>
      <c r="C331" s="11" t="s">
        <v>181</v>
      </c>
      <c r="D331" s="11" t="s">
        <v>186</v>
      </c>
      <c r="E331" s="98" t="s">
        <v>933</v>
      </c>
      <c r="F331" s="1"/>
      <c r="G331" s="78">
        <f>11400</f>
        <v>11400</v>
      </c>
      <c r="H331" s="1"/>
      <c r="I331" s="1"/>
      <c r="J331" s="98" t="s">
        <v>615</v>
      </c>
      <c r="K331" s="1"/>
    </row>
    <row r="332" spans="2:11" ht="38.25">
      <c r="B332" s="1"/>
      <c r="C332" s="11" t="s">
        <v>181</v>
      </c>
      <c r="D332" s="11" t="s">
        <v>186</v>
      </c>
      <c r="E332" s="98" t="s">
        <v>934</v>
      </c>
      <c r="F332" s="1"/>
      <c r="G332" s="78">
        <f>4190</f>
        <v>4190</v>
      </c>
      <c r="H332" s="1"/>
      <c r="I332" s="1"/>
      <c r="J332" s="98" t="s">
        <v>616</v>
      </c>
      <c r="K332" s="1"/>
    </row>
    <row r="333" spans="2:11" ht="38.25">
      <c r="B333" s="1"/>
      <c r="C333" s="11" t="s">
        <v>181</v>
      </c>
      <c r="D333" s="11" t="s">
        <v>186</v>
      </c>
      <c r="E333" s="98" t="s">
        <v>935</v>
      </c>
      <c r="F333" s="1"/>
      <c r="G333" s="78">
        <f>4950</f>
        <v>4950</v>
      </c>
      <c r="H333" s="1"/>
      <c r="I333" s="1"/>
      <c r="J333" s="98" t="s">
        <v>617</v>
      </c>
      <c r="K333" s="1"/>
    </row>
    <row r="334" spans="2:11" ht="38.25">
      <c r="B334" s="1"/>
      <c r="C334" s="11" t="s">
        <v>181</v>
      </c>
      <c r="D334" s="11" t="s">
        <v>186</v>
      </c>
      <c r="E334" s="98" t="s">
        <v>935</v>
      </c>
      <c r="F334" s="1"/>
      <c r="G334" s="78">
        <f>4500</f>
        <v>4500</v>
      </c>
      <c r="H334" s="1"/>
      <c r="I334" s="1"/>
      <c r="J334" s="98" t="s">
        <v>618</v>
      </c>
      <c r="K334" s="1"/>
    </row>
    <row r="335" spans="2:11" ht="38.25">
      <c r="B335" s="1"/>
      <c r="C335" s="11" t="s">
        <v>181</v>
      </c>
      <c r="D335" s="11" t="s">
        <v>186</v>
      </c>
      <c r="E335" s="98" t="s">
        <v>935</v>
      </c>
      <c r="F335" s="1"/>
      <c r="G335" s="78">
        <f>6500</f>
        <v>6500</v>
      </c>
      <c r="H335" s="1"/>
      <c r="I335" s="1"/>
      <c r="J335" s="98" t="s">
        <v>619</v>
      </c>
      <c r="K335" s="1"/>
    </row>
    <row r="336" spans="2:11" ht="38.25">
      <c r="B336" s="1"/>
      <c r="C336" s="11" t="s">
        <v>181</v>
      </c>
      <c r="D336" s="11" t="s">
        <v>186</v>
      </c>
      <c r="E336" s="98" t="s">
        <v>936</v>
      </c>
      <c r="F336" s="1"/>
      <c r="G336" s="78">
        <f>4500</f>
        <v>4500</v>
      </c>
      <c r="H336" s="1"/>
      <c r="I336" s="1"/>
      <c r="J336" s="98" t="s">
        <v>620</v>
      </c>
      <c r="K336" s="1"/>
    </row>
    <row r="337" spans="2:11" ht="38.25">
      <c r="B337" s="1"/>
      <c r="C337" s="11" t="s">
        <v>181</v>
      </c>
      <c r="D337" s="11" t="s">
        <v>186</v>
      </c>
      <c r="E337" s="98" t="s">
        <v>937</v>
      </c>
      <c r="F337" s="1"/>
      <c r="G337" s="78">
        <f>8200</f>
        <v>8200</v>
      </c>
      <c r="H337" s="1"/>
      <c r="I337" s="1"/>
      <c r="J337" s="98" t="s">
        <v>621</v>
      </c>
      <c r="K337" s="1"/>
    </row>
    <row r="338" spans="2:11" ht="38.25">
      <c r="B338" s="1"/>
      <c r="C338" s="11" t="s">
        <v>181</v>
      </c>
      <c r="D338" s="11" t="s">
        <v>186</v>
      </c>
      <c r="E338" s="98" t="s">
        <v>938</v>
      </c>
      <c r="F338" s="1"/>
      <c r="G338" s="78">
        <f>11900</f>
        <v>11900</v>
      </c>
      <c r="H338" s="1"/>
      <c r="I338" s="1"/>
      <c r="J338" s="98" t="s">
        <v>622</v>
      </c>
      <c r="K338" s="1"/>
    </row>
    <row r="339" spans="2:11" ht="38.25">
      <c r="B339" s="1"/>
      <c r="C339" s="11" t="s">
        <v>181</v>
      </c>
      <c r="D339" s="11" t="s">
        <v>186</v>
      </c>
      <c r="E339" s="98" t="s">
        <v>939</v>
      </c>
      <c r="F339" s="1"/>
      <c r="G339" s="78">
        <f>11000</f>
        <v>11000</v>
      </c>
      <c r="H339" s="1"/>
      <c r="I339" s="1"/>
      <c r="J339" s="98" t="s">
        <v>623</v>
      </c>
      <c r="K339" s="1"/>
    </row>
    <row r="340" spans="2:11" ht="38.25">
      <c r="B340" s="1"/>
      <c r="C340" s="11" t="s">
        <v>181</v>
      </c>
      <c r="D340" s="11" t="s">
        <v>186</v>
      </c>
      <c r="E340" s="98" t="s">
        <v>940</v>
      </c>
      <c r="F340" s="1"/>
      <c r="G340" s="78">
        <f>3865.88</f>
        <v>3865.88</v>
      </c>
      <c r="H340" s="1"/>
      <c r="I340" s="1"/>
      <c r="J340" s="98" t="s">
        <v>624</v>
      </c>
      <c r="K340" s="1"/>
    </row>
    <row r="341" spans="2:11" ht="38.25">
      <c r="B341" s="1"/>
      <c r="C341" s="11" t="s">
        <v>181</v>
      </c>
      <c r="D341" s="11" t="s">
        <v>186</v>
      </c>
      <c r="E341" s="98" t="s">
        <v>941</v>
      </c>
      <c r="F341" s="1"/>
      <c r="G341" s="78">
        <f>3980.18</f>
        <v>3980.18</v>
      </c>
      <c r="H341" s="1"/>
      <c r="I341" s="1"/>
      <c r="J341" s="98" t="s">
        <v>625</v>
      </c>
      <c r="K341" s="1"/>
    </row>
    <row r="342" spans="2:11" ht="38.25">
      <c r="B342" s="1"/>
      <c r="C342" s="11" t="s">
        <v>181</v>
      </c>
      <c r="D342" s="11" t="s">
        <v>186</v>
      </c>
      <c r="E342" s="98" t="s">
        <v>941</v>
      </c>
      <c r="F342" s="1"/>
      <c r="G342" s="78">
        <f>3980.18</f>
        <v>3980.18</v>
      </c>
      <c r="H342" s="1"/>
      <c r="I342" s="1"/>
      <c r="J342" s="98" t="s">
        <v>626</v>
      </c>
      <c r="K342" s="1"/>
    </row>
    <row r="343" spans="2:11" ht="38.25">
      <c r="B343" s="1"/>
      <c r="C343" s="11" t="s">
        <v>181</v>
      </c>
      <c r="D343" s="11" t="s">
        <v>186</v>
      </c>
      <c r="E343" s="98" t="s">
        <v>942</v>
      </c>
      <c r="F343" s="1"/>
      <c r="G343" s="78">
        <f>4280</f>
        <v>4280</v>
      </c>
      <c r="H343" s="1"/>
      <c r="I343" s="1"/>
      <c r="J343" s="98" t="s">
        <v>627</v>
      </c>
      <c r="K343" s="1"/>
    </row>
    <row r="344" spans="2:11" ht="38.25">
      <c r="B344" s="1"/>
      <c r="C344" s="11" t="s">
        <v>181</v>
      </c>
      <c r="D344" s="11" t="s">
        <v>186</v>
      </c>
      <c r="E344" s="98" t="s">
        <v>943</v>
      </c>
      <c r="F344" s="1"/>
      <c r="G344" s="78">
        <f>441282.5</f>
        <v>441282.5</v>
      </c>
      <c r="H344" s="1"/>
      <c r="I344" s="1"/>
      <c r="J344" s="98" t="s">
        <v>628</v>
      </c>
      <c r="K344" s="1"/>
    </row>
    <row r="345" spans="2:11" ht="42.75">
      <c r="B345" s="1"/>
      <c r="C345" s="11" t="s">
        <v>181</v>
      </c>
      <c r="D345" s="11" t="s">
        <v>186</v>
      </c>
      <c r="E345" s="98" t="s">
        <v>944</v>
      </c>
      <c r="F345" s="1"/>
      <c r="G345" s="78">
        <f>22135</f>
        <v>22135</v>
      </c>
      <c r="H345" s="1"/>
      <c r="I345" s="1"/>
      <c r="J345" s="98" t="s">
        <v>629</v>
      </c>
      <c r="K345" s="1"/>
    </row>
    <row r="346" spans="2:11" ht="38.25">
      <c r="B346" s="1"/>
      <c r="C346" s="11" t="s">
        <v>181</v>
      </c>
      <c r="D346" s="11" t="s">
        <v>186</v>
      </c>
      <c r="E346" s="98" t="s">
        <v>945</v>
      </c>
      <c r="F346" s="1"/>
      <c r="G346" s="78">
        <f>1800</f>
        <v>1800</v>
      </c>
      <c r="H346" s="1"/>
      <c r="I346" s="1"/>
      <c r="J346" s="98" t="s">
        <v>630</v>
      </c>
      <c r="K346" s="1"/>
    </row>
    <row r="347" spans="2:11" ht="38.25">
      <c r="B347" s="1"/>
      <c r="C347" s="11" t="s">
        <v>181</v>
      </c>
      <c r="D347" s="11" t="s">
        <v>186</v>
      </c>
      <c r="E347" s="98" t="s">
        <v>946</v>
      </c>
      <c r="F347" s="1"/>
      <c r="G347" s="78">
        <f>7900</f>
        <v>7900</v>
      </c>
      <c r="H347" s="1"/>
      <c r="I347" s="1"/>
      <c r="J347" s="98" t="s">
        <v>631</v>
      </c>
      <c r="K347" s="1"/>
    </row>
    <row r="348" spans="2:11" ht="38.25">
      <c r="B348" s="1"/>
      <c r="C348" s="11" t="s">
        <v>181</v>
      </c>
      <c r="D348" s="11" t="s">
        <v>186</v>
      </c>
      <c r="E348" s="98" t="s">
        <v>946</v>
      </c>
      <c r="F348" s="1"/>
      <c r="G348" s="78">
        <f>7900</f>
        <v>7900</v>
      </c>
      <c r="H348" s="1"/>
      <c r="I348" s="1"/>
      <c r="J348" s="98" t="s">
        <v>632</v>
      </c>
      <c r="K348" s="1"/>
    </row>
    <row r="349" spans="2:11" ht="38.25">
      <c r="B349" s="1"/>
      <c r="C349" s="11" t="s">
        <v>181</v>
      </c>
      <c r="D349" s="11" t="s">
        <v>186</v>
      </c>
      <c r="E349" s="98" t="s">
        <v>947</v>
      </c>
      <c r="F349" s="1"/>
      <c r="G349" s="78">
        <f>10130.4</f>
        <v>10130.4</v>
      </c>
      <c r="H349" s="1"/>
      <c r="I349" s="1"/>
      <c r="J349" s="98" t="s">
        <v>633</v>
      </c>
      <c r="K349" s="1"/>
    </row>
    <row r="350" spans="2:11" ht="38.25">
      <c r="B350" s="1"/>
      <c r="C350" s="11" t="s">
        <v>181</v>
      </c>
      <c r="D350" s="11" t="s">
        <v>186</v>
      </c>
      <c r="E350" s="98" t="s">
        <v>947</v>
      </c>
      <c r="F350" s="1"/>
      <c r="G350" s="78">
        <f>10130.4</f>
        <v>10130.4</v>
      </c>
      <c r="H350" s="1"/>
      <c r="I350" s="1"/>
      <c r="J350" s="98" t="s">
        <v>634</v>
      </c>
      <c r="K350" s="1"/>
    </row>
    <row r="351" spans="2:11" ht="38.25">
      <c r="B351" s="1"/>
      <c r="C351" s="11" t="s">
        <v>181</v>
      </c>
      <c r="D351" s="11" t="s">
        <v>186</v>
      </c>
      <c r="E351" s="98" t="s">
        <v>948</v>
      </c>
      <c r="F351" s="1"/>
      <c r="G351" s="78">
        <f>39800</f>
        <v>39800</v>
      </c>
      <c r="H351" s="1"/>
      <c r="I351" s="1"/>
      <c r="J351" s="98" t="s">
        <v>635</v>
      </c>
      <c r="K351" s="1"/>
    </row>
    <row r="352" spans="2:11" ht="42.75">
      <c r="B352" s="1"/>
      <c r="C352" s="11" t="s">
        <v>181</v>
      </c>
      <c r="D352" s="11" t="s">
        <v>186</v>
      </c>
      <c r="E352" s="98" t="s">
        <v>949</v>
      </c>
      <c r="F352" s="1"/>
      <c r="G352" s="78">
        <f>21885</f>
        <v>21885</v>
      </c>
      <c r="H352" s="1"/>
      <c r="I352" s="1"/>
      <c r="J352" s="98" t="s">
        <v>636</v>
      </c>
      <c r="K352" s="1"/>
    </row>
    <row r="353" spans="2:11" ht="42.75">
      <c r="B353" s="1"/>
      <c r="C353" s="11" t="s">
        <v>181</v>
      </c>
      <c r="D353" s="11" t="s">
        <v>186</v>
      </c>
      <c r="E353" s="98" t="s">
        <v>950</v>
      </c>
      <c r="F353" s="1"/>
      <c r="G353" s="78">
        <f>30490</f>
        <v>30490</v>
      </c>
      <c r="H353" s="1"/>
      <c r="I353" s="1"/>
      <c r="J353" s="98" t="s">
        <v>637</v>
      </c>
      <c r="K353" s="1"/>
    </row>
    <row r="354" spans="2:11" ht="42.75">
      <c r="B354" s="1"/>
      <c r="C354" s="11" t="s">
        <v>181</v>
      </c>
      <c r="D354" s="11" t="s">
        <v>186</v>
      </c>
      <c r="E354" s="98" t="s">
        <v>950</v>
      </c>
      <c r="F354" s="1"/>
      <c r="G354" s="78">
        <f>30490</f>
        <v>30490</v>
      </c>
      <c r="H354" s="1"/>
      <c r="I354" s="1"/>
      <c r="J354" s="98" t="s">
        <v>638</v>
      </c>
      <c r="K354" s="1"/>
    </row>
    <row r="355" spans="2:11" ht="42.75">
      <c r="B355" s="1"/>
      <c r="C355" s="11" t="s">
        <v>181</v>
      </c>
      <c r="D355" s="11" t="s">
        <v>186</v>
      </c>
      <c r="E355" s="98" t="s">
        <v>951</v>
      </c>
      <c r="F355" s="1"/>
      <c r="G355" s="78">
        <f>33490</f>
        <v>33490</v>
      </c>
      <c r="H355" s="1"/>
      <c r="I355" s="1"/>
      <c r="J355" s="98" t="s">
        <v>639</v>
      </c>
      <c r="K355" s="1"/>
    </row>
    <row r="356" spans="2:11" ht="42.75">
      <c r="B356" s="1"/>
      <c r="C356" s="11" t="s">
        <v>181</v>
      </c>
      <c r="D356" s="11" t="s">
        <v>186</v>
      </c>
      <c r="E356" s="98" t="s">
        <v>951</v>
      </c>
      <c r="F356" s="1"/>
      <c r="G356" s="78">
        <f>33490</f>
        <v>33490</v>
      </c>
      <c r="H356" s="1"/>
      <c r="I356" s="1"/>
      <c r="J356" s="98" t="s">
        <v>640</v>
      </c>
      <c r="K356" s="1"/>
    </row>
    <row r="357" spans="2:11" ht="38.25">
      <c r="B357" s="1"/>
      <c r="C357" s="11" t="s">
        <v>181</v>
      </c>
      <c r="D357" s="11" t="s">
        <v>186</v>
      </c>
      <c r="E357" s="98" t="s">
        <v>952</v>
      </c>
      <c r="F357" s="1"/>
      <c r="G357" s="78">
        <f>6552</f>
        <v>6552</v>
      </c>
      <c r="H357" s="1"/>
      <c r="I357" s="1"/>
      <c r="J357" s="98" t="s">
        <v>595</v>
      </c>
      <c r="K357" s="1"/>
    </row>
    <row r="358" spans="2:11" ht="38.25">
      <c r="B358" s="1"/>
      <c r="C358" s="11" t="s">
        <v>181</v>
      </c>
      <c r="D358" s="11" t="s">
        <v>186</v>
      </c>
      <c r="E358" s="98" t="s">
        <v>953</v>
      </c>
      <c r="F358" s="1"/>
      <c r="G358" s="78">
        <f>10000</f>
        <v>10000</v>
      </c>
      <c r="H358" s="1"/>
      <c r="I358" s="1"/>
      <c r="J358" s="98" t="s">
        <v>641</v>
      </c>
      <c r="K358" s="1"/>
    </row>
    <row r="359" spans="2:11" ht="38.25">
      <c r="B359" s="1"/>
      <c r="C359" s="11" t="s">
        <v>181</v>
      </c>
      <c r="D359" s="11" t="s">
        <v>186</v>
      </c>
      <c r="E359" s="98" t="s">
        <v>893</v>
      </c>
      <c r="F359" s="1"/>
      <c r="G359" s="78">
        <f>9702</f>
        <v>9702</v>
      </c>
      <c r="H359" s="1"/>
      <c r="I359" s="1"/>
      <c r="J359" s="98" t="s">
        <v>642</v>
      </c>
      <c r="K359" s="1"/>
    </row>
    <row r="360" spans="2:11" ht="38.25">
      <c r="B360" s="1"/>
      <c r="C360" s="11" t="s">
        <v>181</v>
      </c>
      <c r="D360" s="11" t="s">
        <v>186</v>
      </c>
      <c r="E360" s="98" t="s">
        <v>954</v>
      </c>
      <c r="F360" s="1"/>
      <c r="G360" s="78">
        <f>1350</f>
        <v>1350</v>
      </c>
      <c r="H360" s="1"/>
      <c r="I360" s="1"/>
      <c r="J360" s="98" t="s">
        <v>643</v>
      </c>
      <c r="K360" s="1"/>
    </row>
    <row r="361" spans="2:11" ht="71.25">
      <c r="B361" s="1"/>
      <c r="C361" s="11" t="s">
        <v>181</v>
      </c>
      <c r="D361" s="11" t="s">
        <v>186</v>
      </c>
      <c r="E361" s="98" t="s">
        <v>955</v>
      </c>
      <c r="F361" s="1"/>
      <c r="G361" s="78">
        <f>415323.35</f>
        <v>415323.35</v>
      </c>
      <c r="H361" s="1"/>
      <c r="I361" s="1"/>
      <c r="J361" s="98" t="s">
        <v>644</v>
      </c>
      <c r="K361" s="1"/>
    </row>
    <row r="362" spans="2:11" ht="38.25">
      <c r="B362" s="1"/>
      <c r="C362" s="11" t="s">
        <v>181</v>
      </c>
      <c r="D362" s="11" t="s">
        <v>186</v>
      </c>
      <c r="E362" s="98" t="s">
        <v>956</v>
      </c>
      <c r="F362" s="1"/>
      <c r="G362" s="78">
        <f>87000</f>
        <v>87000</v>
      </c>
      <c r="H362" s="1"/>
      <c r="I362" s="1"/>
      <c r="J362" s="98" t="s">
        <v>645</v>
      </c>
      <c r="K362" s="1"/>
    </row>
    <row r="363" spans="2:11" ht="38.25">
      <c r="B363" s="1"/>
      <c r="C363" s="11" t="s">
        <v>181</v>
      </c>
      <c r="D363" s="11" t="s">
        <v>186</v>
      </c>
      <c r="E363" s="98" t="s">
        <v>957</v>
      </c>
      <c r="F363" s="1"/>
      <c r="G363" s="78">
        <f>10500</f>
        <v>10500</v>
      </c>
      <c r="H363" s="1"/>
      <c r="I363" s="1"/>
      <c r="J363" s="98" t="s">
        <v>646</v>
      </c>
      <c r="K363" s="1"/>
    </row>
    <row r="364" spans="2:11" ht="38.25">
      <c r="B364" s="1"/>
      <c r="C364" s="11" t="s">
        <v>181</v>
      </c>
      <c r="D364" s="11" t="s">
        <v>186</v>
      </c>
      <c r="E364" s="98" t="s">
        <v>958</v>
      </c>
      <c r="F364" s="1"/>
      <c r="G364" s="78">
        <f>1500</f>
        <v>1500</v>
      </c>
      <c r="H364" s="1"/>
      <c r="I364" s="1"/>
      <c r="J364" s="98" t="s">
        <v>647</v>
      </c>
      <c r="K364" s="1"/>
    </row>
    <row r="365" spans="2:11" ht="38.25">
      <c r="B365" s="1"/>
      <c r="C365" s="11" t="s">
        <v>181</v>
      </c>
      <c r="D365" s="11" t="s">
        <v>186</v>
      </c>
      <c r="E365" s="98" t="s">
        <v>959</v>
      </c>
      <c r="F365" s="1"/>
      <c r="G365" s="78">
        <f>80000</f>
        <v>80000</v>
      </c>
      <c r="H365" s="1"/>
      <c r="I365" s="1"/>
      <c r="J365" s="98" t="s">
        <v>648</v>
      </c>
      <c r="K365" s="1"/>
    </row>
    <row r="366" spans="2:11" ht="38.25">
      <c r="B366" s="1"/>
      <c r="C366" s="11" t="s">
        <v>181</v>
      </c>
      <c r="D366" s="11" t="s">
        <v>186</v>
      </c>
      <c r="E366" s="98" t="s">
        <v>960</v>
      </c>
      <c r="F366" s="1"/>
      <c r="G366" s="78">
        <f>90000</f>
        <v>90000</v>
      </c>
      <c r="H366" s="1"/>
      <c r="I366" s="1"/>
      <c r="J366" s="98" t="s">
        <v>649</v>
      </c>
      <c r="K366" s="1"/>
    </row>
    <row r="367" spans="2:11" ht="38.25">
      <c r="B367" s="1"/>
      <c r="C367" s="11" t="s">
        <v>181</v>
      </c>
      <c r="D367" s="11" t="s">
        <v>186</v>
      </c>
      <c r="E367" s="98" t="s">
        <v>961</v>
      </c>
      <c r="F367" s="1"/>
      <c r="G367" s="78">
        <f>16499</f>
        <v>16499</v>
      </c>
      <c r="H367" s="1"/>
      <c r="I367" s="1"/>
      <c r="J367" s="98" t="s">
        <v>650</v>
      </c>
      <c r="K367" s="1"/>
    </row>
    <row r="368" spans="2:11" ht="38.25">
      <c r="B368" s="1"/>
      <c r="C368" s="11" t="s">
        <v>181</v>
      </c>
      <c r="D368" s="11" t="s">
        <v>186</v>
      </c>
      <c r="E368" s="98" t="s">
        <v>962</v>
      </c>
      <c r="F368" s="1"/>
      <c r="G368" s="78">
        <f>22899</f>
        <v>22899</v>
      </c>
      <c r="H368" s="1"/>
      <c r="I368" s="1"/>
      <c r="J368" s="98" t="s">
        <v>651</v>
      </c>
      <c r="K368" s="1"/>
    </row>
    <row r="369" spans="2:11" ht="38.25">
      <c r="B369" s="1"/>
      <c r="C369" s="11" t="s">
        <v>181</v>
      </c>
      <c r="D369" s="11" t="s">
        <v>186</v>
      </c>
      <c r="E369" s="98" t="s">
        <v>963</v>
      </c>
      <c r="F369" s="1"/>
      <c r="G369" s="78">
        <f>17050</f>
        <v>17050</v>
      </c>
      <c r="H369" s="1"/>
      <c r="I369" s="1"/>
      <c r="J369" s="98" t="s">
        <v>652</v>
      </c>
      <c r="K369" s="1"/>
    </row>
    <row r="370" spans="2:11" ht="57">
      <c r="B370" s="1"/>
      <c r="C370" s="11" t="s">
        <v>181</v>
      </c>
      <c r="D370" s="11" t="s">
        <v>186</v>
      </c>
      <c r="E370" s="98" t="s">
        <v>964</v>
      </c>
      <c r="F370" s="1"/>
      <c r="G370" s="78">
        <f>98000</f>
        <v>98000</v>
      </c>
      <c r="H370" s="1"/>
      <c r="I370" s="1"/>
      <c r="J370" s="98" t="s">
        <v>653</v>
      </c>
      <c r="K370" s="1"/>
    </row>
    <row r="371" spans="2:11" ht="38.25">
      <c r="B371" s="1"/>
      <c r="C371" s="11" t="s">
        <v>181</v>
      </c>
      <c r="D371" s="11" t="s">
        <v>186</v>
      </c>
      <c r="E371" s="98" t="s">
        <v>965</v>
      </c>
      <c r="F371" s="1"/>
      <c r="G371" s="78">
        <f>14000</f>
        <v>14000</v>
      </c>
      <c r="H371" s="1"/>
      <c r="I371" s="1"/>
      <c r="J371" s="98" t="s">
        <v>654</v>
      </c>
      <c r="K371" s="1"/>
    </row>
    <row r="372" spans="2:11" ht="38.25">
      <c r="B372" s="1"/>
      <c r="C372" s="11" t="s">
        <v>181</v>
      </c>
      <c r="D372" s="11" t="s">
        <v>186</v>
      </c>
      <c r="E372" s="98" t="s">
        <v>966</v>
      </c>
      <c r="F372" s="1"/>
      <c r="G372" s="78">
        <f>148000</f>
        <v>148000</v>
      </c>
      <c r="H372" s="1"/>
      <c r="I372" s="1"/>
      <c r="J372" s="98" t="s">
        <v>655</v>
      </c>
      <c r="K372" s="1"/>
    </row>
    <row r="373" spans="2:11" ht="38.25">
      <c r="B373" s="1"/>
      <c r="C373" s="11" t="s">
        <v>181</v>
      </c>
      <c r="D373" s="11" t="s">
        <v>186</v>
      </c>
      <c r="E373" s="98" t="s">
        <v>966</v>
      </c>
      <c r="F373" s="1"/>
      <c r="G373" s="78">
        <f>95000</f>
        <v>95000</v>
      </c>
      <c r="H373" s="1"/>
      <c r="I373" s="1"/>
      <c r="J373" s="98" t="s">
        <v>656</v>
      </c>
      <c r="K373" s="1"/>
    </row>
    <row r="374" spans="2:11" ht="42.75">
      <c r="B374" s="1"/>
      <c r="C374" s="11" t="s">
        <v>181</v>
      </c>
      <c r="D374" s="11" t="s">
        <v>186</v>
      </c>
      <c r="E374" s="98" t="s">
        <v>967</v>
      </c>
      <c r="F374" s="1"/>
      <c r="G374" s="78">
        <f>4114</f>
        <v>4114</v>
      </c>
      <c r="H374" s="1"/>
      <c r="I374" s="1"/>
      <c r="J374" s="98" t="s">
        <v>657</v>
      </c>
      <c r="K374" s="1"/>
    </row>
    <row r="375" spans="2:11" ht="38.25">
      <c r="B375" s="1"/>
      <c r="C375" s="11" t="s">
        <v>181</v>
      </c>
      <c r="D375" s="11" t="s">
        <v>186</v>
      </c>
      <c r="E375" s="98" t="s">
        <v>968</v>
      </c>
      <c r="F375" s="1"/>
      <c r="G375" s="78">
        <f>13000</f>
        <v>13000</v>
      </c>
      <c r="H375" s="1"/>
      <c r="I375" s="1"/>
      <c r="J375" s="98" t="s">
        <v>658</v>
      </c>
      <c r="K375" s="1"/>
    </row>
    <row r="376" spans="2:11" ht="38.25">
      <c r="B376" s="1"/>
      <c r="C376" s="11" t="s">
        <v>181</v>
      </c>
      <c r="D376" s="11" t="s">
        <v>186</v>
      </c>
      <c r="E376" s="98" t="s">
        <v>969</v>
      </c>
      <c r="F376" s="1"/>
      <c r="G376" s="78">
        <f>5896.8</f>
        <v>5896.8</v>
      </c>
      <c r="H376" s="1"/>
      <c r="I376" s="1"/>
      <c r="J376" s="98" t="s">
        <v>659</v>
      </c>
      <c r="K376" s="1"/>
    </row>
    <row r="377" spans="2:11" ht="38.25">
      <c r="B377" s="1"/>
      <c r="C377" s="11" t="s">
        <v>181</v>
      </c>
      <c r="D377" s="11" t="s">
        <v>186</v>
      </c>
      <c r="E377" s="98" t="s">
        <v>970</v>
      </c>
      <c r="F377" s="1"/>
      <c r="G377" s="78">
        <f>1060</f>
        <v>1060</v>
      </c>
      <c r="H377" s="1"/>
      <c r="I377" s="1"/>
      <c r="J377" s="98" t="s">
        <v>660</v>
      </c>
      <c r="K377" s="1"/>
    </row>
    <row r="378" spans="2:11" ht="57">
      <c r="B378" s="1"/>
      <c r="C378" s="11" t="s">
        <v>181</v>
      </c>
      <c r="D378" s="11" t="s">
        <v>186</v>
      </c>
      <c r="E378" s="98" t="s">
        <v>971</v>
      </c>
      <c r="F378" s="1"/>
      <c r="G378" s="78">
        <f>17990</f>
        <v>17990</v>
      </c>
      <c r="H378" s="1"/>
      <c r="I378" s="1"/>
      <c r="J378" s="98" t="s">
        <v>661</v>
      </c>
      <c r="K378" s="1"/>
    </row>
    <row r="379" spans="2:11" ht="38.25">
      <c r="B379" s="1"/>
      <c r="C379" s="11" t="s">
        <v>181</v>
      </c>
      <c r="D379" s="11" t="s">
        <v>186</v>
      </c>
      <c r="E379" s="98" t="s">
        <v>972</v>
      </c>
      <c r="F379" s="1"/>
      <c r="G379" s="78">
        <f>4960</f>
        <v>4960</v>
      </c>
      <c r="H379" s="1"/>
      <c r="I379" s="1"/>
      <c r="J379" s="98" t="s">
        <v>662</v>
      </c>
      <c r="K379" s="1"/>
    </row>
    <row r="380" spans="2:11" ht="38.25">
      <c r="B380" s="1"/>
      <c r="C380" s="11" t="s">
        <v>181</v>
      </c>
      <c r="D380" s="11" t="s">
        <v>186</v>
      </c>
      <c r="E380" s="98" t="s">
        <v>973</v>
      </c>
      <c r="F380" s="1"/>
      <c r="G380" s="78">
        <f>18000</f>
        <v>18000</v>
      </c>
      <c r="H380" s="1"/>
      <c r="I380" s="1"/>
      <c r="J380" s="98" t="s">
        <v>663</v>
      </c>
      <c r="K380" s="1"/>
    </row>
    <row r="381" spans="2:11" ht="57">
      <c r="B381" s="1"/>
      <c r="C381" s="11" t="s">
        <v>181</v>
      </c>
      <c r="D381" s="11" t="s">
        <v>186</v>
      </c>
      <c r="E381" s="98" t="s">
        <v>974</v>
      </c>
      <c r="F381" s="1"/>
      <c r="G381" s="78">
        <f>12000</f>
        <v>12000</v>
      </c>
      <c r="H381" s="1"/>
      <c r="I381" s="1"/>
      <c r="J381" s="98" t="s">
        <v>664</v>
      </c>
      <c r="K381" s="1"/>
    </row>
    <row r="382" spans="2:11" ht="38.25">
      <c r="B382" s="1"/>
      <c r="C382" s="11" t="s">
        <v>181</v>
      </c>
      <c r="D382" s="11" t="s">
        <v>186</v>
      </c>
      <c r="E382" s="98" t="s">
        <v>811</v>
      </c>
      <c r="F382" s="1"/>
      <c r="G382" s="78">
        <f>6500</f>
        <v>6500</v>
      </c>
      <c r="H382" s="1"/>
      <c r="I382" s="1"/>
      <c r="J382" s="98" t="s">
        <v>665</v>
      </c>
      <c r="K382" s="1"/>
    </row>
    <row r="383" spans="2:11" ht="38.25">
      <c r="B383" s="1"/>
      <c r="C383" s="11" t="s">
        <v>181</v>
      </c>
      <c r="D383" s="11" t="s">
        <v>186</v>
      </c>
      <c r="E383" s="98" t="s">
        <v>975</v>
      </c>
      <c r="F383" s="1"/>
      <c r="G383" s="78">
        <f>3459</f>
        <v>3459</v>
      </c>
      <c r="H383" s="1"/>
      <c r="I383" s="1"/>
      <c r="J383" s="98" t="s">
        <v>666</v>
      </c>
      <c r="K383" s="1"/>
    </row>
    <row r="384" spans="2:11" ht="38.25">
      <c r="B384" s="1"/>
      <c r="C384" s="11" t="s">
        <v>181</v>
      </c>
      <c r="D384" s="11" t="s">
        <v>186</v>
      </c>
      <c r="E384" s="98" t="s">
        <v>976</v>
      </c>
      <c r="F384" s="1"/>
      <c r="G384" s="78">
        <f>49311</f>
        <v>49311</v>
      </c>
      <c r="H384" s="1"/>
      <c r="I384" s="1"/>
      <c r="J384" s="98" t="s">
        <v>667</v>
      </c>
      <c r="K384" s="1"/>
    </row>
    <row r="385" spans="2:11" ht="42.75">
      <c r="B385" s="1"/>
      <c r="C385" s="11" t="s">
        <v>181</v>
      </c>
      <c r="D385" s="11" t="s">
        <v>186</v>
      </c>
      <c r="E385" s="98" t="s">
        <v>977</v>
      </c>
      <c r="F385" s="1"/>
      <c r="G385" s="78">
        <f>57800</f>
        <v>57800</v>
      </c>
      <c r="H385" s="1"/>
      <c r="I385" s="1"/>
      <c r="J385" s="98" t="s">
        <v>668</v>
      </c>
      <c r="K385" s="1"/>
    </row>
    <row r="386" spans="2:11" ht="38.25">
      <c r="B386" s="1"/>
      <c r="C386" s="11" t="s">
        <v>181</v>
      </c>
      <c r="D386" s="11" t="s">
        <v>186</v>
      </c>
      <c r="E386" s="98" t="s">
        <v>978</v>
      </c>
      <c r="F386" s="1"/>
      <c r="G386" s="78">
        <f>5922</f>
        <v>5922</v>
      </c>
      <c r="H386" s="1"/>
      <c r="I386" s="1"/>
      <c r="J386" s="98" t="s">
        <v>669</v>
      </c>
      <c r="K386" s="1"/>
    </row>
    <row r="387" spans="2:11" ht="38.25">
      <c r="B387" s="1"/>
      <c r="C387" s="11" t="s">
        <v>181</v>
      </c>
      <c r="D387" s="11" t="s">
        <v>186</v>
      </c>
      <c r="E387" s="98" t="s">
        <v>979</v>
      </c>
      <c r="F387" s="1"/>
      <c r="G387" s="78">
        <f>17160</f>
        <v>17160</v>
      </c>
      <c r="H387" s="1"/>
      <c r="I387" s="1"/>
      <c r="J387" s="98" t="s">
        <v>670</v>
      </c>
      <c r="K387" s="1"/>
    </row>
    <row r="388" spans="2:11" ht="71.25">
      <c r="B388" s="1"/>
      <c r="C388" s="11" t="s">
        <v>181</v>
      </c>
      <c r="D388" s="11" t="s">
        <v>186</v>
      </c>
      <c r="E388" s="98" t="s">
        <v>980</v>
      </c>
      <c r="F388" s="1"/>
      <c r="G388" s="78">
        <f>11990</f>
        <v>11990</v>
      </c>
      <c r="H388" s="1"/>
      <c r="I388" s="1"/>
      <c r="J388" s="98" t="s">
        <v>671</v>
      </c>
      <c r="K388" s="1"/>
    </row>
    <row r="389" spans="2:11" ht="38.25">
      <c r="B389" s="1"/>
      <c r="C389" s="11" t="s">
        <v>181</v>
      </c>
      <c r="D389" s="11" t="s">
        <v>186</v>
      </c>
      <c r="E389" s="98" t="s">
        <v>812</v>
      </c>
      <c r="F389" s="1"/>
      <c r="G389" s="78">
        <f>17040</f>
        <v>17040</v>
      </c>
      <c r="H389" s="1"/>
      <c r="I389" s="1"/>
      <c r="J389" s="98" t="s">
        <v>672</v>
      </c>
      <c r="K389" s="1"/>
    </row>
    <row r="390" spans="2:11" ht="42.75">
      <c r="B390" s="1"/>
      <c r="C390" s="11" t="s">
        <v>181</v>
      </c>
      <c r="D390" s="11" t="s">
        <v>186</v>
      </c>
      <c r="E390" s="98" t="s">
        <v>981</v>
      </c>
      <c r="F390" s="1"/>
      <c r="G390" s="78">
        <f>13750</f>
        <v>13750</v>
      </c>
      <c r="H390" s="1"/>
      <c r="I390" s="1"/>
      <c r="J390" s="98" t="s">
        <v>673</v>
      </c>
      <c r="K390" s="1"/>
    </row>
    <row r="391" spans="2:11" ht="38.25">
      <c r="B391" s="1"/>
      <c r="C391" s="11" t="s">
        <v>181</v>
      </c>
      <c r="D391" s="11" t="s">
        <v>186</v>
      </c>
      <c r="E391" s="98" t="s">
        <v>982</v>
      </c>
      <c r="F391" s="1"/>
      <c r="G391" s="78">
        <f>7371</f>
        <v>7371</v>
      </c>
      <c r="H391" s="1"/>
      <c r="I391" s="1"/>
      <c r="J391" s="98" t="s">
        <v>581</v>
      </c>
      <c r="K391" s="1"/>
    </row>
    <row r="392" spans="2:11" ht="57">
      <c r="B392" s="1"/>
      <c r="C392" s="11" t="s">
        <v>181</v>
      </c>
      <c r="D392" s="11" t="s">
        <v>186</v>
      </c>
      <c r="E392" s="98" t="s">
        <v>983</v>
      </c>
      <c r="F392" s="1"/>
      <c r="G392" s="78">
        <f>8500</f>
        <v>8500</v>
      </c>
      <c r="H392" s="1"/>
      <c r="I392" s="1"/>
      <c r="J392" s="98" t="s">
        <v>674</v>
      </c>
      <c r="K392" s="1"/>
    </row>
    <row r="393" spans="2:11" ht="38.25">
      <c r="B393" s="1"/>
      <c r="C393" s="11" t="s">
        <v>181</v>
      </c>
      <c r="D393" s="11" t="s">
        <v>186</v>
      </c>
      <c r="E393" s="98" t="s">
        <v>984</v>
      </c>
      <c r="F393" s="1"/>
      <c r="G393" s="78">
        <f>3981.45</f>
        <v>3981.45</v>
      </c>
      <c r="H393" s="1"/>
      <c r="I393" s="1"/>
      <c r="J393" s="98" t="s">
        <v>675</v>
      </c>
      <c r="K393" s="1"/>
    </row>
    <row r="394" spans="2:11" ht="38.25">
      <c r="B394" s="1"/>
      <c r="C394" s="11" t="s">
        <v>181</v>
      </c>
      <c r="D394" s="11" t="s">
        <v>186</v>
      </c>
      <c r="E394" s="98" t="s">
        <v>985</v>
      </c>
      <c r="F394" s="1"/>
      <c r="G394" s="78">
        <f>2500</f>
        <v>2500</v>
      </c>
      <c r="H394" s="1"/>
      <c r="I394" s="1"/>
      <c r="J394" s="98" t="s">
        <v>676</v>
      </c>
      <c r="K394" s="1"/>
    </row>
    <row r="395" spans="2:11" ht="38.25">
      <c r="B395" s="1"/>
      <c r="C395" s="11" t="s">
        <v>181</v>
      </c>
      <c r="D395" s="11" t="s">
        <v>186</v>
      </c>
      <c r="E395" s="98" t="s">
        <v>985</v>
      </c>
      <c r="F395" s="1"/>
      <c r="G395" s="78">
        <f>2500</f>
        <v>2500</v>
      </c>
      <c r="H395" s="1"/>
      <c r="I395" s="1"/>
      <c r="J395" s="98" t="s">
        <v>677</v>
      </c>
      <c r="K395" s="1"/>
    </row>
    <row r="396" spans="2:11" ht="38.25">
      <c r="B396" s="1"/>
      <c r="C396" s="11" t="s">
        <v>181</v>
      </c>
      <c r="D396" s="11" t="s">
        <v>186</v>
      </c>
      <c r="E396" s="98" t="s">
        <v>986</v>
      </c>
      <c r="F396" s="1"/>
      <c r="G396" s="78">
        <f>9234</f>
        <v>9234</v>
      </c>
      <c r="H396" s="1"/>
      <c r="I396" s="1"/>
      <c r="J396" s="98" t="s">
        <v>574</v>
      </c>
      <c r="K396" s="1"/>
    </row>
    <row r="397" spans="2:11" ht="38.25">
      <c r="B397" s="1"/>
      <c r="C397" s="11" t="s">
        <v>181</v>
      </c>
      <c r="D397" s="11" t="s">
        <v>186</v>
      </c>
      <c r="E397" s="98" t="s">
        <v>986</v>
      </c>
      <c r="F397" s="1"/>
      <c r="G397" s="78">
        <f>10206</f>
        <v>10206</v>
      </c>
      <c r="H397" s="1"/>
      <c r="I397" s="1"/>
      <c r="J397" s="98" t="s">
        <v>590</v>
      </c>
      <c r="K397" s="1"/>
    </row>
    <row r="398" spans="2:11" ht="42.75">
      <c r="B398" s="1"/>
      <c r="C398" s="11" t="s">
        <v>181</v>
      </c>
      <c r="D398" s="11" t="s">
        <v>186</v>
      </c>
      <c r="E398" s="98" t="s">
        <v>987</v>
      </c>
      <c r="F398" s="1"/>
      <c r="G398" s="78">
        <f>12490</f>
        <v>12490</v>
      </c>
      <c r="H398" s="1"/>
      <c r="I398" s="1"/>
      <c r="J398" s="98" t="s">
        <v>605</v>
      </c>
      <c r="K398" s="1"/>
    </row>
    <row r="399" spans="2:11" ht="42.75">
      <c r="B399" s="1"/>
      <c r="C399" s="11" t="s">
        <v>181</v>
      </c>
      <c r="D399" s="11" t="s">
        <v>186</v>
      </c>
      <c r="E399" s="98" t="s">
        <v>987</v>
      </c>
      <c r="F399" s="1"/>
      <c r="G399" s="78">
        <f>12490</f>
        <v>12490</v>
      </c>
      <c r="H399" s="1"/>
      <c r="I399" s="1"/>
      <c r="J399" s="98" t="s">
        <v>678</v>
      </c>
      <c r="K399" s="1"/>
    </row>
    <row r="400" spans="2:11" ht="57">
      <c r="B400" s="1"/>
      <c r="C400" s="11" t="s">
        <v>181</v>
      </c>
      <c r="D400" s="11" t="s">
        <v>186</v>
      </c>
      <c r="E400" s="98" t="s">
        <v>988</v>
      </c>
      <c r="F400" s="1"/>
      <c r="G400" s="78">
        <f>9990</f>
        <v>9990</v>
      </c>
      <c r="H400" s="1"/>
      <c r="I400" s="1"/>
      <c r="J400" s="98" t="s">
        <v>679</v>
      </c>
      <c r="K400" s="1"/>
    </row>
    <row r="401" spans="2:11" ht="57">
      <c r="B401" s="1"/>
      <c r="C401" s="11" t="s">
        <v>181</v>
      </c>
      <c r="D401" s="11" t="s">
        <v>186</v>
      </c>
      <c r="E401" s="98" t="s">
        <v>989</v>
      </c>
      <c r="F401" s="1"/>
      <c r="G401" s="78">
        <f>14300</f>
        <v>14300</v>
      </c>
      <c r="H401" s="1"/>
      <c r="I401" s="1"/>
      <c r="J401" s="98" t="s">
        <v>680</v>
      </c>
      <c r="K401" s="1"/>
    </row>
    <row r="402" spans="2:11" ht="42.75">
      <c r="B402" s="1"/>
      <c r="C402" s="11" t="s">
        <v>181</v>
      </c>
      <c r="D402" s="11" t="s">
        <v>186</v>
      </c>
      <c r="E402" s="98" t="s">
        <v>990</v>
      </c>
      <c r="F402" s="1"/>
      <c r="G402" s="78">
        <f>14310</f>
        <v>14310</v>
      </c>
      <c r="H402" s="1"/>
      <c r="I402" s="1"/>
      <c r="J402" s="98" t="s">
        <v>681</v>
      </c>
      <c r="K402" s="1"/>
    </row>
    <row r="403" spans="2:11" ht="57">
      <c r="B403" s="1"/>
      <c r="C403" s="11" t="s">
        <v>181</v>
      </c>
      <c r="D403" s="11" t="s">
        <v>186</v>
      </c>
      <c r="E403" s="98" t="s">
        <v>991</v>
      </c>
      <c r="F403" s="1"/>
      <c r="G403" s="78">
        <f>5600</f>
        <v>5600</v>
      </c>
      <c r="H403" s="1"/>
      <c r="I403" s="1"/>
      <c r="J403" s="98" t="s">
        <v>682</v>
      </c>
      <c r="K403" s="1"/>
    </row>
    <row r="404" spans="2:11" ht="57">
      <c r="B404" s="1"/>
      <c r="C404" s="11" t="s">
        <v>181</v>
      </c>
      <c r="D404" s="11" t="s">
        <v>186</v>
      </c>
      <c r="E404" s="98" t="s">
        <v>991</v>
      </c>
      <c r="F404" s="1"/>
      <c r="G404" s="78">
        <f>5600</f>
        <v>5600</v>
      </c>
      <c r="H404" s="1"/>
      <c r="I404" s="1"/>
      <c r="J404" s="98" t="s">
        <v>683</v>
      </c>
      <c r="K404" s="1"/>
    </row>
    <row r="405" spans="2:11" ht="38.25">
      <c r="B405" s="1"/>
      <c r="C405" s="11" t="s">
        <v>181</v>
      </c>
      <c r="D405" s="11" t="s">
        <v>186</v>
      </c>
      <c r="E405" s="98" t="s">
        <v>992</v>
      </c>
      <c r="F405" s="1"/>
      <c r="G405" s="78">
        <f>385406</f>
        <v>385406</v>
      </c>
      <c r="H405" s="1"/>
      <c r="I405" s="1"/>
      <c r="J405" s="98" t="s">
        <v>684</v>
      </c>
      <c r="K405" s="1"/>
    </row>
    <row r="406" spans="2:11" ht="38.25">
      <c r="B406" s="1"/>
      <c r="C406" s="11" t="s">
        <v>181</v>
      </c>
      <c r="D406" s="11" t="s">
        <v>186</v>
      </c>
      <c r="E406" s="98" t="s">
        <v>993</v>
      </c>
      <c r="F406" s="1"/>
      <c r="G406" s="78">
        <f>8650</f>
        <v>8650</v>
      </c>
      <c r="H406" s="1"/>
      <c r="I406" s="1"/>
      <c r="J406" s="98" t="s">
        <v>685</v>
      </c>
      <c r="K406" s="1"/>
    </row>
    <row r="407" spans="2:11" ht="38.25">
      <c r="B407" s="1"/>
      <c r="C407" s="11" t="s">
        <v>181</v>
      </c>
      <c r="D407" s="11" t="s">
        <v>186</v>
      </c>
      <c r="E407" s="98" t="s">
        <v>994</v>
      </c>
      <c r="F407" s="1"/>
      <c r="G407" s="78">
        <f>4800</f>
        <v>4800</v>
      </c>
      <c r="H407" s="1"/>
      <c r="I407" s="1"/>
      <c r="J407" s="98" t="s">
        <v>686</v>
      </c>
      <c r="K407" s="1"/>
    </row>
    <row r="408" spans="2:11" ht="38.25">
      <c r="B408" s="1"/>
      <c r="C408" s="11" t="s">
        <v>181</v>
      </c>
      <c r="D408" s="11" t="s">
        <v>186</v>
      </c>
      <c r="E408" s="98" t="s">
        <v>995</v>
      </c>
      <c r="F408" s="1"/>
      <c r="G408" s="78">
        <f>4280</f>
        <v>4280</v>
      </c>
      <c r="H408" s="1"/>
      <c r="I408" s="1"/>
      <c r="J408" s="98" t="s">
        <v>687</v>
      </c>
      <c r="K408" s="1"/>
    </row>
    <row r="409" spans="2:11" ht="38.25">
      <c r="B409" s="1"/>
      <c r="C409" s="11" t="s">
        <v>181</v>
      </c>
      <c r="D409" s="11" t="s">
        <v>186</v>
      </c>
      <c r="E409" s="98" t="s">
        <v>996</v>
      </c>
      <c r="F409" s="1"/>
      <c r="G409" s="78">
        <f>5200</f>
        <v>5200</v>
      </c>
      <c r="H409" s="1"/>
      <c r="I409" s="1"/>
      <c r="J409" s="98" t="s">
        <v>688</v>
      </c>
      <c r="K409" s="1"/>
    </row>
    <row r="410" spans="2:11" ht="42.75">
      <c r="B410" s="1"/>
      <c r="C410" s="11" t="s">
        <v>181</v>
      </c>
      <c r="D410" s="11" t="s">
        <v>186</v>
      </c>
      <c r="E410" s="98" t="s">
        <v>997</v>
      </c>
      <c r="F410" s="1"/>
      <c r="G410" s="78">
        <f>9189.9</f>
        <v>9189.9</v>
      </c>
      <c r="H410" s="1"/>
      <c r="I410" s="1"/>
      <c r="J410" s="98" t="s">
        <v>689</v>
      </c>
      <c r="K410" s="1"/>
    </row>
    <row r="411" spans="2:11" ht="38.25">
      <c r="B411" s="1"/>
      <c r="C411" s="11" t="s">
        <v>181</v>
      </c>
      <c r="D411" s="11" t="s">
        <v>186</v>
      </c>
      <c r="E411" s="98" t="s">
        <v>998</v>
      </c>
      <c r="F411" s="1"/>
      <c r="G411" s="78">
        <f>9418</f>
        <v>9418</v>
      </c>
      <c r="H411" s="1"/>
      <c r="I411" s="1"/>
      <c r="J411" s="98" t="s">
        <v>690</v>
      </c>
      <c r="K411" s="1"/>
    </row>
    <row r="412" spans="2:11" ht="38.25">
      <c r="B412" s="1"/>
      <c r="C412" s="11" t="s">
        <v>181</v>
      </c>
      <c r="D412" s="11" t="s">
        <v>186</v>
      </c>
      <c r="E412" s="98" t="s">
        <v>998</v>
      </c>
      <c r="F412" s="1"/>
      <c r="G412" s="78">
        <f>15573.6</f>
        <v>15573.6</v>
      </c>
      <c r="H412" s="1"/>
      <c r="I412" s="1"/>
      <c r="J412" s="98" t="s">
        <v>691</v>
      </c>
      <c r="K412" s="1"/>
    </row>
    <row r="413" spans="2:11" ht="38.25">
      <c r="B413" s="1"/>
      <c r="C413" s="11" t="s">
        <v>181</v>
      </c>
      <c r="D413" s="11" t="s">
        <v>186</v>
      </c>
      <c r="E413" s="98" t="s">
        <v>999</v>
      </c>
      <c r="F413" s="1"/>
      <c r="G413" s="78">
        <f>3880</f>
        <v>3880</v>
      </c>
      <c r="H413" s="1"/>
      <c r="I413" s="1"/>
      <c r="J413" s="98" t="s">
        <v>692</v>
      </c>
      <c r="K413" s="1"/>
    </row>
    <row r="414" spans="2:11" ht="38.25">
      <c r="B414" s="1"/>
      <c r="C414" s="11" t="s">
        <v>181</v>
      </c>
      <c r="D414" s="11" t="s">
        <v>186</v>
      </c>
      <c r="E414" s="98" t="s">
        <v>1000</v>
      </c>
      <c r="F414" s="1"/>
      <c r="G414" s="78">
        <f>13100</f>
        <v>13100</v>
      </c>
      <c r="H414" s="1"/>
      <c r="I414" s="1"/>
      <c r="J414" s="98" t="s">
        <v>693</v>
      </c>
      <c r="K414" s="1"/>
    </row>
    <row r="415" spans="2:11" ht="38.25">
      <c r="B415" s="1"/>
      <c r="C415" s="11" t="s">
        <v>181</v>
      </c>
      <c r="D415" s="11" t="s">
        <v>186</v>
      </c>
      <c r="E415" s="98" t="s">
        <v>1001</v>
      </c>
      <c r="F415" s="1"/>
      <c r="G415" s="78">
        <f>124000</f>
        <v>124000</v>
      </c>
      <c r="H415" s="1"/>
      <c r="I415" s="1"/>
      <c r="J415" s="98" t="s">
        <v>694</v>
      </c>
      <c r="K415" s="1"/>
    </row>
    <row r="416" spans="2:11" ht="38.25">
      <c r="B416" s="1"/>
      <c r="C416" s="11" t="s">
        <v>181</v>
      </c>
      <c r="D416" s="11" t="s">
        <v>186</v>
      </c>
      <c r="E416" s="98" t="s">
        <v>1002</v>
      </c>
      <c r="F416" s="1"/>
      <c r="G416" s="78">
        <f>46982</f>
        <v>46982</v>
      </c>
      <c r="H416" s="1"/>
      <c r="I416" s="1"/>
      <c r="J416" s="98" t="s">
        <v>695</v>
      </c>
      <c r="K416" s="1"/>
    </row>
    <row r="417" spans="2:11" ht="38.25">
      <c r="B417" s="1"/>
      <c r="C417" s="11" t="s">
        <v>181</v>
      </c>
      <c r="D417" s="11" t="s">
        <v>186</v>
      </c>
      <c r="E417" s="98" t="s">
        <v>313</v>
      </c>
      <c r="F417" s="1"/>
      <c r="G417" s="78">
        <f>15740</f>
        <v>15740</v>
      </c>
      <c r="H417" s="1"/>
      <c r="I417" s="1"/>
      <c r="J417" s="98" t="s">
        <v>696</v>
      </c>
      <c r="K417" s="1"/>
    </row>
    <row r="418" spans="2:11" ht="38.25">
      <c r="B418" s="1"/>
      <c r="C418" s="11" t="s">
        <v>181</v>
      </c>
      <c r="D418" s="11" t="s">
        <v>186</v>
      </c>
      <c r="E418" s="98" t="s">
        <v>1003</v>
      </c>
      <c r="F418" s="1"/>
      <c r="G418" s="78">
        <f>75000</f>
        <v>75000</v>
      </c>
      <c r="H418" s="1"/>
      <c r="I418" s="1"/>
      <c r="J418" s="98" t="s">
        <v>697</v>
      </c>
      <c r="K418" s="1"/>
    </row>
    <row r="419" spans="2:11" ht="38.25">
      <c r="B419" s="1"/>
      <c r="C419" s="11" t="s">
        <v>181</v>
      </c>
      <c r="D419" s="11" t="s">
        <v>186</v>
      </c>
      <c r="E419" s="98" t="s">
        <v>1004</v>
      </c>
      <c r="F419" s="1"/>
      <c r="G419" s="78">
        <f>74000</f>
        <v>74000</v>
      </c>
      <c r="H419" s="1"/>
      <c r="I419" s="1"/>
      <c r="J419" s="98" t="s">
        <v>698</v>
      </c>
      <c r="K419" s="1"/>
    </row>
    <row r="420" spans="2:11" ht="38.25">
      <c r="B420" s="1"/>
      <c r="C420" s="11" t="s">
        <v>181</v>
      </c>
      <c r="D420" s="11" t="s">
        <v>186</v>
      </c>
      <c r="E420" s="98" t="s">
        <v>1005</v>
      </c>
      <c r="F420" s="1"/>
      <c r="G420" s="78">
        <f>7300</f>
        <v>7300</v>
      </c>
      <c r="H420" s="1"/>
      <c r="I420" s="1"/>
      <c r="J420" s="98" t="s">
        <v>699</v>
      </c>
      <c r="K420" s="1"/>
    </row>
    <row r="421" spans="2:11" ht="38.25">
      <c r="B421" s="1"/>
      <c r="C421" s="11" t="s">
        <v>181</v>
      </c>
      <c r="D421" s="11" t="s">
        <v>186</v>
      </c>
      <c r="E421" s="98" t="s">
        <v>1005</v>
      </c>
      <c r="F421" s="1"/>
      <c r="G421" s="78">
        <f>7300</f>
        <v>7300</v>
      </c>
      <c r="H421" s="1"/>
      <c r="I421" s="1"/>
      <c r="J421" s="98" t="s">
        <v>700</v>
      </c>
      <c r="K421" s="1"/>
    </row>
    <row r="422" spans="2:11" ht="38.25">
      <c r="B422" s="1"/>
      <c r="C422" s="11" t="s">
        <v>181</v>
      </c>
      <c r="D422" s="11" t="s">
        <v>186</v>
      </c>
      <c r="E422" s="98" t="s">
        <v>1005</v>
      </c>
      <c r="F422" s="1"/>
      <c r="G422" s="78">
        <f>7300</f>
        <v>7300</v>
      </c>
      <c r="H422" s="1"/>
      <c r="I422" s="1"/>
      <c r="J422" s="98" t="s">
        <v>701</v>
      </c>
      <c r="K422" s="1"/>
    </row>
    <row r="423" spans="2:11" ht="38.25">
      <c r="B423" s="1"/>
      <c r="C423" s="11" t="s">
        <v>181</v>
      </c>
      <c r="D423" s="11" t="s">
        <v>186</v>
      </c>
      <c r="E423" s="98" t="s">
        <v>1005</v>
      </c>
      <c r="F423" s="1"/>
      <c r="G423" s="78">
        <f>7300</f>
        <v>7300</v>
      </c>
      <c r="H423" s="1"/>
      <c r="I423" s="1"/>
      <c r="J423" s="98" t="s">
        <v>702</v>
      </c>
      <c r="K423" s="1"/>
    </row>
    <row r="424" spans="2:11" ht="38.25">
      <c r="B424" s="1"/>
      <c r="C424" s="11" t="s">
        <v>181</v>
      </c>
      <c r="D424" s="11" t="s">
        <v>186</v>
      </c>
      <c r="E424" s="98" t="s">
        <v>1006</v>
      </c>
      <c r="F424" s="1"/>
      <c r="G424" s="78">
        <f>7350</f>
        <v>7350</v>
      </c>
      <c r="H424" s="1"/>
      <c r="I424" s="1"/>
      <c r="J424" s="98" t="s">
        <v>703</v>
      </c>
      <c r="K424" s="1"/>
    </row>
    <row r="425" spans="2:11" ht="38.25">
      <c r="B425" s="1"/>
      <c r="C425" s="11" t="s">
        <v>181</v>
      </c>
      <c r="D425" s="11" t="s">
        <v>186</v>
      </c>
      <c r="E425" s="98" t="s">
        <v>1006</v>
      </c>
      <c r="F425" s="1"/>
      <c r="G425" s="78">
        <f>7350</f>
        <v>7350</v>
      </c>
      <c r="H425" s="1"/>
      <c r="I425" s="1"/>
      <c r="J425" s="98" t="s">
        <v>704</v>
      </c>
      <c r="K425" s="1"/>
    </row>
    <row r="426" spans="2:11" ht="38.25">
      <c r="B426" s="1"/>
      <c r="C426" s="11" t="s">
        <v>181</v>
      </c>
      <c r="D426" s="11" t="s">
        <v>186</v>
      </c>
      <c r="E426" s="98" t="s">
        <v>1006</v>
      </c>
      <c r="F426" s="1"/>
      <c r="G426" s="78">
        <f>7350</f>
        <v>7350</v>
      </c>
      <c r="H426" s="1"/>
      <c r="I426" s="1"/>
      <c r="J426" s="98" t="s">
        <v>705</v>
      </c>
      <c r="K426" s="1"/>
    </row>
    <row r="427" spans="2:11" ht="38.25">
      <c r="B427" s="1"/>
      <c r="C427" s="11" t="s">
        <v>181</v>
      </c>
      <c r="D427" s="11" t="s">
        <v>186</v>
      </c>
      <c r="E427" s="98" t="s">
        <v>1006</v>
      </c>
      <c r="F427" s="1"/>
      <c r="G427" s="78">
        <f>7350</f>
        <v>7350</v>
      </c>
      <c r="H427" s="1"/>
      <c r="I427" s="1"/>
      <c r="J427" s="98" t="s">
        <v>706</v>
      </c>
      <c r="K427" s="1"/>
    </row>
    <row r="428" spans="2:11" ht="38.25">
      <c r="B428" s="1"/>
      <c r="C428" s="11" t="s">
        <v>181</v>
      </c>
      <c r="D428" s="11" t="s">
        <v>186</v>
      </c>
      <c r="E428" s="98" t="s">
        <v>966</v>
      </c>
      <c r="F428" s="1"/>
      <c r="G428" s="78">
        <f>226800</f>
        <v>226800</v>
      </c>
      <c r="H428" s="1"/>
      <c r="I428" s="1"/>
      <c r="J428" s="98" t="s">
        <v>707</v>
      </c>
      <c r="K428" s="1"/>
    </row>
    <row r="429" spans="2:11" ht="38.25">
      <c r="B429" s="1"/>
      <c r="C429" s="11" t="s">
        <v>181</v>
      </c>
      <c r="D429" s="11" t="s">
        <v>186</v>
      </c>
      <c r="E429" s="98" t="s">
        <v>1007</v>
      </c>
      <c r="F429" s="1"/>
      <c r="G429" s="78">
        <f>100000</f>
        <v>100000</v>
      </c>
      <c r="H429" s="1"/>
      <c r="I429" s="1"/>
      <c r="J429" s="98" t="s">
        <v>708</v>
      </c>
      <c r="K429" s="1"/>
    </row>
    <row r="430" spans="2:11" ht="38.25">
      <c r="B430" s="1"/>
      <c r="C430" s="11" t="s">
        <v>181</v>
      </c>
      <c r="D430" s="11" t="s">
        <v>186</v>
      </c>
      <c r="E430" s="98" t="s">
        <v>1007</v>
      </c>
      <c r="F430" s="1"/>
      <c r="G430" s="78">
        <f>9075</f>
        <v>9075</v>
      </c>
      <c r="H430" s="1"/>
      <c r="I430" s="1"/>
      <c r="J430" s="98" t="s">
        <v>709</v>
      </c>
      <c r="K430" s="1"/>
    </row>
    <row r="431" spans="2:11" ht="38.25">
      <c r="B431" s="1"/>
      <c r="C431" s="11" t="s">
        <v>181</v>
      </c>
      <c r="D431" s="11" t="s">
        <v>186</v>
      </c>
      <c r="E431" s="98" t="s">
        <v>1008</v>
      </c>
      <c r="F431" s="1"/>
      <c r="G431" s="78">
        <f>33000</f>
        <v>33000</v>
      </c>
      <c r="H431" s="1"/>
      <c r="I431" s="1"/>
      <c r="J431" s="98" t="s">
        <v>710</v>
      </c>
      <c r="K431" s="1"/>
    </row>
    <row r="432" spans="2:11" ht="38.25">
      <c r="B432" s="1"/>
      <c r="C432" s="11" t="s">
        <v>181</v>
      </c>
      <c r="D432" s="11" t="s">
        <v>186</v>
      </c>
      <c r="E432" s="98" t="s">
        <v>1009</v>
      </c>
      <c r="F432" s="1"/>
      <c r="G432" s="78">
        <f>18000</f>
        <v>18000</v>
      </c>
      <c r="H432" s="1"/>
      <c r="I432" s="1"/>
      <c r="J432" s="98" t="s">
        <v>711</v>
      </c>
      <c r="K432" s="1"/>
    </row>
    <row r="433" spans="2:11" ht="38.25">
      <c r="B433" s="1"/>
      <c r="C433" s="11" t="s">
        <v>181</v>
      </c>
      <c r="D433" s="11" t="s">
        <v>186</v>
      </c>
      <c r="E433" s="98" t="s">
        <v>1010</v>
      </c>
      <c r="F433" s="1"/>
      <c r="G433" s="78">
        <f>86218</f>
        <v>86218</v>
      </c>
      <c r="H433" s="1"/>
      <c r="I433" s="1"/>
      <c r="J433" s="98" t="s">
        <v>712</v>
      </c>
      <c r="K433" s="1"/>
    </row>
    <row r="434" spans="2:11" ht="42.75">
      <c r="B434" s="1"/>
      <c r="C434" s="11" t="s">
        <v>181</v>
      </c>
      <c r="D434" s="11" t="s">
        <v>186</v>
      </c>
      <c r="E434" s="98" t="s">
        <v>1011</v>
      </c>
      <c r="F434" s="1"/>
      <c r="G434" s="78">
        <f>99500</f>
        <v>99500</v>
      </c>
      <c r="H434" s="1"/>
      <c r="I434" s="1"/>
      <c r="J434" s="98" t="s">
        <v>713</v>
      </c>
      <c r="K434" s="1"/>
    </row>
    <row r="435" spans="2:11" ht="38.25">
      <c r="B435" s="1"/>
      <c r="C435" s="11" t="s">
        <v>181</v>
      </c>
      <c r="D435" s="11" t="s">
        <v>186</v>
      </c>
      <c r="E435" s="98" t="s">
        <v>1012</v>
      </c>
      <c r="F435" s="1"/>
      <c r="G435" s="78">
        <f>23000</f>
        <v>23000</v>
      </c>
      <c r="H435" s="1"/>
      <c r="I435" s="1"/>
      <c r="J435" s="98" t="s">
        <v>714</v>
      </c>
      <c r="K435" s="1"/>
    </row>
    <row r="436" spans="2:11" ht="38.25">
      <c r="B436" s="1"/>
      <c r="C436" s="11" t="s">
        <v>181</v>
      </c>
      <c r="D436" s="11" t="s">
        <v>186</v>
      </c>
      <c r="E436" s="98" t="s">
        <v>1013</v>
      </c>
      <c r="F436" s="1"/>
      <c r="G436" s="78">
        <f>6700</f>
        <v>6700</v>
      </c>
      <c r="H436" s="1"/>
      <c r="I436" s="1"/>
      <c r="J436" s="98" t="s">
        <v>715</v>
      </c>
      <c r="K436" s="1"/>
    </row>
    <row r="437" spans="2:11" ht="42.75">
      <c r="B437" s="1"/>
      <c r="C437" s="11" t="s">
        <v>181</v>
      </c>
      <c r="D437" s="11" t="s">
        <v>186</v>
      </c>
      <c r="E437" s="98" t="s">
        <v>1014</v>
      </c>
      <c r="F437" s="1"/>
      <c r="G437" s="78">
        <f>2640</f>
        <v>2640</v>
      </c>
      <c r="H437" s="1"/>
      <c r="I437" s="1"/>
      <c r="J437" s="98" t="s">
        <v>716</v>
      </c>
      <c r="K437" s="1"/>
    </row>
    <row r="438" spans="2:11" ht="42.75">
      <c r="B438" s="1"/>
      <c r="C438" s="11" t="s">
        <v>181</v>
      </c>
      <c r="D438" s="11" t="s">
        <v>186</v>
      </c>
      <c r="E438" s="98" t="s">
        <v>1015</v>
      </c>
      <c r="F438" s="1"/>
      <c r="G438" s="78">
        <f>4990</f>
        <v>4990</v>
      </c>
      <c r="H438" s="1"/>
      <c r="I438" s="1"/>
      <c r="J438" s="98" t="s">
        <v>717</v>
      </c>
      <c r="K438" s="1"/>
    </row>
    <row r="439" spans="2:11" ht="38.25">
      <c r="B439" s="1"/>
      <c r="C439" s="11" t="s">
        <v>181</v>
      </c>
      <c r="D439" s="11" t="s">
        <v>186</v>
      </c>
      <c r="E439" s="98" t="s">
        <v>1016</v>
      </c>
      <c r="F439" s="1"/>
      <c r="G439" s="78">
        <f>15000</f>
        <v>15000</v>
      </c>
      <c r="H439" s="1"/>
      <c r="I439" s="1"/>
      <c r="J439" s="98" t="s">
        <v>718</v>
      </c>
      <c r="K439" s="1"/>
    </row>
    <row r="440" spans="2:11" ht="38.25">
      <c r="B440" s="1"/>
      <c r="C440" s="11" t="s">
        <v>181</v>
      </c>
      <c r="D440" s="11" t="s">
        <v>186</v>
      </c>
      <c r="E440" s="98" t="s">
        <v>1017</v>
      </c>
      <c r="F440" s="1"/>
      <c r="G440" s="78">
        <f>17500</f>
        <v>17500</v>
      </c>
      <c r="H440" s="1"/>
      <c r="I440" s="1"/>
      <c r="J440" s="98" t="s">
        <v>719</v>
      </c>
      <c r="K440" s="1"/>
    </row>
    <row r="441" spans="2:11" ht="38.25">
      <c r="B441" s="1"/>
      <c r="C441" s="11" t="s">
        <v>181</v>
      </c>
      <c r="D441" s="11" t="s">
        <v>186</v>
      </c>
      <c r="E441" s="98" t="s">
        <v>1018</v>
      </c>
      <c r="F441" s="1"/>
      <c r="G441" s="78">
        <f>7689</f>
        <v>7689</v>
      </c>
      <c r="H441" s="1"/>
      <c r="I441" s="1"/>
      <c r="J441" s="98" t="s">
        <v>720</v>
      </c>
      <c r="K441" s="1"/>
    </row>
    <row r="442" spans="2:11" ht="38.25">
      <c r="B442" s="1"/>
      <c r="C442" s="11" t="s">
        <v>181</v>
      </c>
      <c r="D442" s="11" t="s">
        <v>186</v>
      </c>
      <c r="E442" s="98" t="s">
        <v>1019</v>
      </c>
      <c r="F442" s="1"/>
      <c r="G442" s="78">
        <f>3745</f>
        <v>3745</v>
      </c>
      <c r="H442" s="1"/>
      <c r="I442" s="1"/>
      <c r="J442" s="98" t="s">
        <v>721</v>
      </c>
      <c r="K442" s="1"/>
    </row>
    <row r="443" spans="2:11" ht="38.25">
      <c r="B443" s="1"/>
      <c r="C443" s="11" t="s">
        <v>181</v>
      </c>
      <c r="D443" s="11" t="s">
        <v>186</v>
      </c>
      <c r="E443" s="98" t="s">
        <v>1020</v>
      </c>
      <c r="F443" s="1"/>
      <c r="G443" s="78">
        <f>4044</f>
        <v>4044</v>
      </c>
      <c r="H443" s="1"/>
      <c r="I443" s="1"/>
      <c r="J443" s="98" t="s">
        <v>722</v>
      </c>
      <c r="K443" s="1"/>
    </row>
    <row r="444" spans="2:11" ht="38.25">
      <c r="B444" s="1"/>
      <c r="C444" s="11" t="s">
        <v>181</v>
      </c>
      <c r="D444" s="11" t="s">
        <v>186</v>
      </c>
      <c r="E444" s="98" t="s">
        <v>1021</v>
      </c>
      <c r="F444" s="1"/>
      <c r="G444" s="78">
        <f>24000</f>
        <v>24000</v>
      </c>
      <c r="H444" s="1"/>
      <c r="I444" s="1"/>
      <c r="J444" s="98" t="s">
        <v>723</v>
      </c>
      <c r="K444" s="1"/>
    </row>
    <row r="445" spans="2:11" ht="38.25">
      <c r="B445" s="1"/>
      <c r="C445" s="11" t="s">
        <v>181</v>
      </c>
      <c r="D445" s="11" t="s">
        <v>186</v>
      </c>
      <c r="E445" s="98" t="s">
        <v>1022</v>
      </c>
      <c r="F445" s="1"/>
      <c r="G445" s="78">
        <f>24990</f>
        <v>24990</v>
      </c>
      <c r="H445" s="1"/>
      <c r="I445" s="1"/>
      <c r="J445" s="98" t="s">
        <v>724</v>
      </c>
      <c r="K445" s="1"/>
    </row>
    <row r="446" spans="2:11" ht="42.75">
      <c r="B446" s="1"/>
      <c r="C446" s="11" t="s">
        <v>181</v>
      </c>
      <c r="D446" s="11" t="s">
        <v>186</v>
      </c>
      <c r="E446" s="98" t="s">
        <v>1023</v>
      </c>
      <c r="F446" s="1"/>
      <c r="G446" s="78">
        <f>12790</f>
        <v>12790</v>
      </c>
      <c r="H446" s="1"/>
      <c r="I446" s="1"/>
      <c r="J446" s="98" t="s">
        <v>725</v>
      </c>
      <c r="K446" s="1"/>
    </row>
    <row r="447" spans="2:11" ht="38.25">
      <c r="B447" s="1"/>
      <c r="C447" s="11" t="s">
        <v>181</v>
      </c>
      <c r="D447" s="11" t="s">
        <v>186</v>
      </c>
      <c r="E447" s="98" t="s">
        <v>1024</v>
      </c>
      <c r="F447" s="1"/>
      <c r="G447" s="78">
        <f>59000</f>
        <v>59000</v>
      </c>
      <c r="H447" s="1"/>
      <c r="I447" s="1"/>
      <c r="J447" s="98" t="s">
        <v>726</v>
      </c>
      <c r="K447" s="1"/>
    </row>
    <row r="448" spans="2:11" ht="38.25">
      <c r="B448" s="1"/>
      <c r="C448" s="11" t="s">
        <v>181</v>
      </c>
      <c r="D448" s="11" t="s">
        <v>186</v>
      </c>
      <c r="E448" s="98" t="s">
        <v>1025</v>
      </c>
      <c r="F448" s="1"/>
      <c r="G448" s="78">
        <f>11990</f>
        <v>11990</v>
      </c>
      <c r="H448" s="1"/>
      <c r="I448" s="1"/>
      <c r="J448" s="98" t="s">
        <v>727</v>
      </c>
      <c r="K448" s="1"/>
    </row>
    <row r="449" spans="2:11" ht="38.25">
      <c r="B449" s="1"/>
      <c r="C449" s="11" t="s">
        <v>181</v>
      </c>
      <c r="D449" s="11" t="s">
        <v>186</v>
      </c>
      <c r="E449" s="98" t="s">
        <v>1026</v>
      </c>
      <c r="F449" s="1"/>
      <c r="G449" s="78">
        <f>2450</f>
        <v>2450</v>
      </c>
      <c r="H449" s="1"/>
      <c r="I449" s="1"/>
      <c r="J449" s="98" t="s">
        <v>728</v>
      </c>
      <c r="K449" s="1"/>
    </row>
    <row r="450" spans="2:11" ht="38.25">
      <c r="B450" s="1"/>
      <c r="C450" s="11" t="s">
        <v>181</v>
      </c>
      <c r="D450" s="11" t="s">
        <v>186</v>
      </c>
      <c r="E450" s="98" t="s">
        <v>896</v>
      </c>
      <c r="F450" s="1"/>
      <c r="G450" s="78">
        <f>12380</f>
        <v>12380</v>
      </c>
      <c r="H450" s="1"/>
      <c r="I450" s="1"/>
      <c r="J450" s="98" t="s">
        <v>729</v>
      </c>
      <c r="K450" s="1"/>
    </row>
    <row r="451" spans="2:11" ht="38.25">
      <c r="B451" s="1"/>
      <c r="C451" s="11" t="s">
        <v>181</v>
      </c>
      <c r="D451" s="11" t="s">
        <v>186</v>
      </c>
      <c r="E451" s="98" t="s">
        <v>896</v>
      </c>
      <c r="F451" s="1"/>
      <c r="G451" s="78">
        <f>12380</f>
        <v>12380</v>
      </c>
      <c r="H451" s="1"/>
      <c r="I451" s="1"/>
      <c r="J451" s="98" t="s">
        <v>730</v>
      </c>
      <c r="K451" s="1"/>
    </row>
    <row r="452" spans="2:11" ht="42.75">
      <c r="B452" s="1"/>
      <c r="C452" s="11" t="s">
        <v>181</v>
      </c>
      <c r="D452" s="11" t="s">
        <v>186</v>
      </c>
      <c r="E452" s="98" t="s">
        <v>1027</v>
      </c>
      <c r="F452" s="1"/>
      <c r="G452" s="78">
        <f>7000</f>
        <v>7000</v>
      </c>
      <c r="H452" s="1"/>
      <c r="I452" s="1"/>
      <c r="J452" s="98" t="s">
        <v>731</v>
      </c>
      <c r="K452" s="1"/>
    </row>
    <row r="453" spans="2:11" ht="42.75">
      <c r="B453" s="1"/>
      <c r="C453" s="11" t="s">
        <v>181</v>
      </c>
      <c r="D453" s="11" t="s">
        <v>186</v>
      </c>
      <c r="E453" s="98" t="s">
        <v>1028</v>
      </c>
      <c r="F453" s="1"/>
      <c r="G453" s="78">
        <f>3220</f>
        <v>3220</v>
      </c>
      <c r="H453" s="1"/>
      <c r="I453" s="1"/>
      <c r="J453" s="98" t="s">
        <v>732</v>
      </c>
      <c r="K453" s="1"/>
    </row>
    <row r="454" spans="2:11" ht="42.75">
      <c r="B454" s="1"/>
      <c r="C454" s="11" t="s">
        <v>181</v>
      </c>
      <c r="D454" s="11" t="s">
        <v>186</v>
      </c>
      <c r="E454" s="98" t="s">
        <v>1029</v>
      </c>
      <c r="F454" s="1"/>
      <c r="G454" s="78">
        <f>1390</f>
        <v>1390</v>
      </c>
      <c r="H454" s="1"/>
      <c r="I454" s="1"/>
      <c r="J454" s="98" t="s">
        <v>733</v>
      </c>
      <c r="K454" s="1"/>
    </row>
    <row r="455" spans="2:11" ht="38.25">
      <c r="B455" s="1"/>
      <c r="C455" s="11" t="s">
        <v>181</v>
      </c>
      <c r="D455" s="11" t="s">
        <v>186</v>
      </c>
      <c r="E455" s="98" t="s">
        <v>1030</v>
      </c>
      <c r="F455" s="1"/>
      <c r="G455" s="78">
        <f>45500</f>
        <v>45500</v>
      </c>
      <c r="H455" s="1"/>
      <c r="I455" s="1"/>
      <c r="J455" s="98" t="s">
        <v>734</v>
      </c>
      <c r="K455" s="1"/>
    </row>
    <row r="456" spans="2:11" ht="42.75">
      <c r="B456" s="1"/>
      <c r="C456" s="11" t="s">
        <v>181</v>
      </c>
      <c r="D456" s="11" t="s">
        <v>186</v>
      </c>
      <c r="E456" s="98" t="s">
        <v>1031</v>
      </c>
      <c r="F456" s="1"/>
      <c r="G456" s="78">
        <f>3910</f>
        <v>3910</v>
      </c>
      <c r="H456" s="1"/>
      <c r="I456" s="1"/>
      <c r="J456" s="98" t="s">
        <v>735</v>
      </c>
      <c r="K456" s="1"/>
    </row>
    <row r="457" spans="2:11" ht="71.25">
      <c r="B457" s="1"/>
      <c r="C457" s="11" t="s">
        <v>181</v>
      </c>
      <c r="D457" s="11" t="s">
        <v>186</v>
      </c>
      <c r="E457" s="98" t="s">
        <v>1032</v>
      </c>
      <c r="F457" s="1"/>
      <c r="G457" s="78">
        <f>23020</f>
        <v>23020</v>
      </c>
      <c r="H457" s="1"/>
      <c r="I457" s="1"/>
      <c r="J457" s="98" t="s">
        <v>736</v>
      </c>
      <c r="K457" s="1"/>
    </row>
    <row r="458" spans="2:11" ht="38.25">
      <c r="B458" s="1"/>
      <c r="C458" s="11" t="s">
        <v>181</v>
      </c>
      <c r="D458" s="11" t="s">
        <v>186</v>
      </c>
      <c r="E458" s="98" t="s">
        <v>1033</v>
      </c>
      <c r="F458" s="1"/>
      <c r="G458" s="78">
        <f>10000</f>
        <v>10000</v>
      </c>
      <c r="H458" s="1"/>
      <c r="I458" s="1"/>
      <c r="J458" s="98" t="s">
        <v>737</v>
      </c>
      <c r="K458" s="1"/>
    </row>
    <row r="459" spans="2:11" ht="42.75">
      <c r="B459" s="1"/>
      <c r="C459" s="11" t="s">
        <v>181</v>
      </c>
      <c r="D459" s="11" t="s">
        <v>186</v>
      </c>
      <c r="E459" s="98" t="s">
        <v>1034</v>
      </c>
      <c r="F459" s="1"/>
      <c r="G459" s="78">
        <f>45509</f>
        <v>45509</v>
      </c>
      <c r="H459" s="1"/>
      <c r="I459" s="1"/>
      <c r="J459" s="98" t="s">
        <v>738</v>
      </c>
      <c r="K459" s="1"/>
    </row>
    <row r="460" spans="2:11" ht="38.25">
      <c r="B460" s="95"/>
      <c r="C460" s="86" t="s">
        <v>181</v>
      </c>
      <c r="D460" s="86" t="s">
        <v>186</v>
      </c>
      <c r="E460" s="99" t="s">
        <v>1035</v>
      </c>
      <c r="F460" s="95"/>
      <c r="G460" s="100">
        <f>10690</f>
        <v>10690</v>
      </c>
      <c r="H460" s="95"/>
      <c r="I460" s="95"/>
      <c r="J460" s="99" t="s">
        <v>739</v>
      </c>
      <c r="K460" s="95"/>
    </row>
    <row r="461" spans="2:11" ht="25.5" customHeight="1">
      <c r="B461" s="103"/>
      <c r="C461" s="104">
        <v>101</v>
      </c>
      <c r="D461" s="103"/>
      <c r="E461" s="105"/>
      <c r="F461" s="103"/>
      <c r="G461" s="106">
        <f>SUM(G107:G460)</f>
        <v>6205769.29</v>
      </c>
      <c r="H461" s="103"/>
      <c r="I461" s="103"/>
      <c r="J461" s="107"/>
      <c r="K461" s="103"/>
    </row>
  </sheetData>
  <sheetProtection/>
  <mergeCells count="1">
    <mergeCell ref="C1:J2"/>
  </mergeCells>
  <printOptions/>
  <pageMargins left="0.75" right="0.75" top="1" bottom="1" header="0.5" footer="0.5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3"/>
  <sheetViews>
    <sheetView view="pageLayout" zoomScaleNormal="75" zoomScaleSheetLayoutView="100" workbookViewId="0" topLeftCell="B1">
      <selection activeCell="K141" sqref="K141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33.25390625" style="0" customWidth="1"/>
    <col min="4" max="4" width="12.00390625" style="0" customWidth="1"/>
    <col min="5" max="5" width="24.25390625" style="0" customWidth="1"/>
    <col min="6" max="6" width="7.375" style="0" customWidth="1"/>
    <col min="7" max="7" width="11.875" style="0" customWidth="1"/>
    <col min="8" max="8" width="9.375" style="0" customWidth="1"/>
    <col min="9" max="9" width="7.00390625" style="0" customWidth="1"/>
    <col min="10" max="10" width="15.00390625" style="6" customWidth="1"/>
    <col min="11" max="11" width="16.125" style="0" customWidth="1"/>
    <col min="12" max="12" width="3.25390625" style="0" customWidth="1"/>
  </cols>
  <sheetData>
    <row r="1" spans="4:9" ht="25.5" customHeight="1">
      <c r="D1" s="63" t="s">
        <v>272</v>
      </c>
      <c r="E1" s="64"/>
      <c r="F1" s="64"/>
      <c r="G1" s="64"/>
      <c r="H1" s="64"/>
      <c r="I1" s="65"/>
    </row>
    <row r="3" spans="2:11" ht="28.5" customHeight="1" thickBot="1">
      <c r="B3" s="1"/>
      <c r="C3" s="22"/>
      <c r="D3" s="60" t="s">
        <v>271</v>
      </c>
      <c r="E3" s="61"/>
      <c r="F3" s="61"/>
      <c r="G3" s="61"/>
      <c r="H3" s="61"/>
      <c r="I3" s="62"/>
      <c r="J3" s="15"/>
      <c r="K3" s="1"/>
    </row>
    <row r="4" spans="2:11" ht="58.5" customHeight="1">
      <c r="B4" s="2" t="s">
        <v>0</v>
      </c>
      <c r="C4" s="31" t="s">
        <v>1</v>
      </c>
      <c r="D4" s="34" t="s">
        <v>2</v>
      </c>
      <c r="E4" s="31" t="s">
        <v>3</v>
      </c>
      <c r="F4" s="34" t="s">
        <v>4</v>
      </c>
      <c r="G4" s="34" t="s">
        <v>5</v>
      </c>
      <c r="H4" s="34" t="s">
        <v>6</v>
      </c>
      <c r="I4" s="31" t="s">
        <v>183</v>
      </c>
      <c r="J4" s="30" t="s">
        <v>8</v>
      </c>
      <c r="K4" s="29" t="s">
        <v>174</v>
      </c>
    </row>
    <row r="5" spans="2:11" ht="21" customHeight="1" thickBot="1">
      <c r="B5" s="3">
        <v>1</v>
      </c>
      <c r="C5" s="4">
        <v>2</v>
      </c>
      <c r="D5" s="4">
        <v>3</v>
      </c>
      <c r="E5" s="17">
        <v>4</v>
      </c>
      <c r="F5" s="4">
        <v>5</v>
      </c>
      <c r="G5" s="4">
        <v>6</v>
      </c>
      <c r="H5" s="4">
        <v>7</v>
      </c>
      <c r="I5" s="4">
        <v>8</v>
      </c>
      <c r="J5" s="4"/>
      <c r="K5" s="5"/>
    </row>
    <row r="6" spans="2:11" ht="68.25" customHeight="1">
      <c r="B6" s="1">
        <v>1</v>
      </c>
      <c r="C6" s="11" t="s">
        <v>181</v>
      </c>
      <c r="D6" s="11" t="s">
        <v>186</v>
      </c>
      <c r="E6" s="11" t="s">
        <v>12</v>
      </c>
      <c r="F6" s="1">
        <v>1955</v>
      </c>
      <c r="G6" s="21">
        <v>49145.94</v>
      </c>
      <c r="H6" s="1"/>
      <c r="I6" s="1" t="s">
        <v>184</v>
      </c>
      <c r="J6" s="15">
        <v>110801000012</v>
      </c>
      <c r="K6" s="1"/>
    </row>
    <row r="7" spans="2:11" ht="38.25">
      <c r="B7" s="1">
        <v>2</v>
      </c>
      <c r="C7" s="11" t="s">
        <v>181</v>
      </c>
      <c r="D7" s="11" t="s">
        <v>186</v>
      </c>
      <c r="E7" s="11" t="s">
        <v>13</v>
      </c>
      <c r="F7" s="1">
        <v>1981</v>
      </c>
      <c r="G7" s="46">
        <v>1013314.86</v>
      </c>
      <c r="H7" s="1"/>
      <c r="I7" s="16" t="s">
        <v>15</v>
      </c>
      <c r="J7" s="15">
        <v>110801000001</v>
      </c>
      <c r="K7" s="1" t="s">
        <v>14</v>
      </c>
    </row>
    <row r="8" spans="2:11" ht="38.25">
      <c r="B8" s="1">
        <v>3</v>
      </c>
      <c r="C8" s="11" t="s">
        <v>181</v>
      </c>
      <c r="D8" s="11" t="s">
        <v>186</v>
      </c>
      <c r="E8" s="11" t="s">
        <v>13</v>
      </c>
      <c r="F8" s="1">
        <v>1971</v>
      </c>
      <c r="G8" s="21">
        <v>153051.12</v>
      </c>
      <c r="H8" s="1"/>
      <c r="I8" s="16" t="s">
        <v>16</v>
      </c>
      <c r="J8" s="15">
        <v>110801000003</v>
      </c>
      <c r="K8" s="1" t="s">
        <v>18</v>
      </c>
    </row>
    <row r="9" spans="2:11" ht="38.25">
      <c r="B9" s="1">
        <v>4</v>
      </c>
      <c r="C9" s="11" t="s">
        <v>181</v>
      </c>
      <c r="D9" s="11" t="s">
        <v>186</v>
      </c>
      <c r="E9" s="11" t="s">
        <v>13</v>
      </c>
      <c r="F9" s="1">
        <v>1968</v>
      </c>
      <c r="G9" s="46">
        <v>3855860.82</v>
      </c>
      <c r="H9" s="1"/>
      <c r="I9" s="16" t="s">
        <v>17</v>
      </c>
      <c r="J9" s="15">
        <v>110801000004</v>
      </c>
      <c r="K9" s="1"/>
    </row>
    <row r="10" spans="2:11" ht="38.25">
      <c r="B10" s="1">
        <v>5</v>
      </c>
      <c r="C10" s="11" t="s">
        <v>181</v>
      </c>
      <c r="D10" s="11" t="s">
        <v>186</v>
      </c>
      <c r="E10" s="11" t="s">
        <v>19</v>
      </c>
      <c r="F10" s="1">
        <v>1975</v>
      </c>
      <c r="G10" s="46">
        <v>2176722.72</v>
      </c>
      <c r="H10" s="1"/>
      <c r="I10" s="1" t="s">
        <v>20</v>
      </c>
      <c r="J10" s="15">
        <v>110801000005</v>
      </c>
      <c r="K10" s="1"/>
    </row>
    <row r="11" spans="2:11" ht="38.25">
      <c r="B11" s="1">
        <v>6</v>
      </c>
      <c r="C11" s="11" t="s">
        <v>181</v>
      </c>
      <c r="D11" s="11" t="s">
        <v>186</v>
      </c>
      <c r="E11" s="11" t="s">
        <v>19</v>
      </c>
      <c r="F11" s="1">
        <v>1975</v>
      </c>
      <c r="G11" s="46">
        <v>569632.5</v>
      </c>
      <c r="H11" s="1"/>
      <c r="I11" s="1" t="s">
        <v>25</v>
      </c>
      <c r="J11" s="15">
        <v>110801000008</v>
      </c>
      <c r="K11" s="1"/>
    </row>
    <row r="12" spans="2:11" ht="38.25">
      <c r="B12" s="1">
        <v>7</v>
      </c>
      <c r="C12" s="11" t="s">
        <v>181</v>
      </c>
      <c r="D12" s="11" t="s">
        <v>186</v>
      </c>
      <c r="E12" s="11" t="s">
        <v>22</v>
      </c>
      <c r="F12" s="1">
        <v>1982</v>
      </c>
      <c r="G12" s="46">
        <v>6542940.24</v>
      </c>
      <c r="H12" s="1"/>
      <c r="I12" s="1" t="s">
        <v>23</v>
      </c>
      <c r="J12" s="15">
        <v>110801000007</v>
      </c>
      <c r="K12" s="1"/>
    </row>
    <row r="13" spans="2:11" ht="38.25">
      <c r="B13" s="1">
        <v>8</v>
      </c>
      <c r="C13" s="11" t="s">
        <v>181</v>
      </c>
      <c r="D13" s="11" t="s">
        <v>186</v>
      </c>
      <c r="E13" s="11" t="s">
        <v>21</v>
      </c>
      <c r="F13" s="1">
        <v>1984</v>
      </c>
      <c r="G13" s="46">
        <v>1332108.18</v>
      </c>
      <c r="H13" s="1"/>
      <c r="I13" s="1" t="s">
        <v>24</v>
      </c>
      <c r="J13" s="15">
        <v>110801000006</v>
      </c>
      <c r="K13" s="1"/>
    </row>
    <row r="14" spans="2:11" ht="38.25">
      <c r="B14" s="1">
        <v>9</v>
      </c>
      <c r="C14" s="11" t="s">
        <v>181</v>
      </c>
      <c r="D14" s="11" t="s">
        <v>186</v>
      </c>
      <c r="E14" s="11" t="s">
        <v>13</v>
      </c>
      <c r="F14" s="1">
        <v>1983</v>
      </c>
      <c r="G14" s="46">
        <v>4333511.34</v>
      </c>
      <c r="H14" s="1"/>
      <c r="I14" s="1" t="s">
        <v>26</v>
      </c>
      <c r="J14" s="15">
        <v>110801000009</v>
      </c>
      <c r="K14" s="1" t="s">
        <v>27</v>
      </c>
    </row>
    <row r="15" spans="2:11" ht="38.25">
      <c r="B15" s="1">
        <v>10</v>
      </c>
      <c r="C15" s="11" t="s">
        <v>181</v>
      </c>
      <c r="D15" s="11" t="s">
        <v>186</v>
      </c>
      <c r="E15" s="11" t="s">
        <v>28</v>
      </c>
      <c r="F15" s="1">
        <v>1992</v>
      </c>
      <c r="G15" s="46">
        <v>3882602.16</v>
      </c>
      <c r="H15" s="1"/>
      <c r="I15" s="1" t="s">
        <v>29</v>
      </c>
      <c r="J15" s="15">
        <v>110801000002</v>
      </c>
      <c r="K15" s="11" t="s">
        <v>30</v>
      </c>
    </row>
    <row r="16" spans="2:11" ht="38.25">
      <c r="B16" s="1">
        <v>11</v>
      </c>
      <c r="C16" s="11" t="s">
        <v>181</v>
      </c>
      <c r="D16" s="11" t="s">
        <v>186</v>
      </c>
      <c r="E16" s="11" t="s">
        <v>31</v>
      </c>
      <c r="F16" s="1">
        <v>1992</v>
      </c>
      <c r="G16" s="46">
        <v>14366561.76</v>
      </c>
      <c r="H16" s="1"/>
      <c r="I16" s="1" t="s">
        <v>32</v>
      </c>
      <c r="J16" s="15">
        <v>110801000010</v>
      </c>
      <c r="K16" s="1"/>
    </row>
    <row r="17" spans="2:11" ht="38.25">
      <c r="B17" s="1">
        <v>12</v>
      </c>
      <c r="C17" s="11" t="s">
        <v>181</v>
      </c>
      <c r="D17" s="11" t="s">
        <v>186</v>
      </c>
      <c r="E17" s="11" t="s">
        <v>201</v>
      </c>
      <c r="F17" s="1">
        <v>1968</v>
      </c>
      <c r="G17" s="46">
        <v>17862654.6</v>
      </c>
      <c r="H17" s="1"/>
      <c r="I17" s="1" t="s">
        <v>33</v>
      </c>
      <c r="J17" s="15">
        <v>110801000011</v>
      </c>
      <c r="K17" s="1"/>
    </row>
    <row r="18" spans="2:11" ht="51">
      <c r="B18" s="1">
        <v>13</v>
      </c>
      <c r="C18" s="11" t="s">
        <v>181</v>
      </c>
      <c r="D18" s="11" t="s">
        <v>186</v>
      </c>
      <c r="E18" s="11" t="s">
        <v>34</v>
      </c>
      <c r="F18" s="1">
        <v>1998</v>
      </c>
      <c r="G18" s="21">
        <v>1</v>
      </c>
      <c r="H18" s="1"/>
      <c r="I18" s="1" t="s">
        <v>35</v>
      </c>
      <c r="J18" s="15">
        <v>110801000012</v>
      </c>
      <c r="K18" s="1"/>
    </row>
    <row r="19" spans="2:11" ht="51">
      <c r="B19" s="1">
        <v>14</v>
      </c>
      <c r="C19" s="11" t="s">
        <v>181</v>
      </c>
      <c r="D19" s="11" t="s">
        <v>186</v>
      </c>
      <c r="E19" s="11" t="s">
        <v>36</v>
      </c>
      <c r="F19" s="1">
        <v>1998</v>
      </c>
      <c r="G19" s="21">
        <v>1</v>
      </c>
      <c r="H19" s="1"/>
      <c r="I19" s="1" t="s">
        <v>37</v>
      </c>
      <c r="J19" s="15">
        <v>110801000013</v>
      </c>
      <c r="K19" s="1"/>
    </row>
    <row r="20" spans="2:11" ht="38.25">
      <c r="B20" s="1">
        <v>15</v>
      </c>
      <c r="C20" s="11" t="s">
        <v>181</v>
      </c>
      <c r="D20" s="11" t="s">
        <v>186</v>
      </c>
      <c r="E20" s="11" t="s">
        <v>38</v>
      </c>
      <c r="F20" s="1">
        <v>1998</v>
      </c>
      <c r="G20" s="21">
        <v>1</v>
      </c>
      <c r="H20" s="1"/>
      <c r="I20" s="1" t="s">
        <v>39</v>
      </c>
      <c r="J20" s="15">
        <v>110801000014</v>
      </c>
      <c r="K20" s="1"/>
    </row>
    <row r="21" spans="2:11" ht="38.25">
      <c r="B21" s="1">
        <v>16</v>
      </c>
      <c r="C21" s="11" t="s">
        <v>181</v>
      </c>
      <c r="D21" s="11" t="s">
        <v>186</v>
      </c>
      <c r="E21" s="11" t="s">
        <v>40</v>
      </c>
      <c r="F21" s="1">
        <v>1998</v>
      </c>
      <c r="G21" s="21">
        <v>1</v>
      </c>
      <c r="H21" s="1"/>
      <c r="I21" s="1" t="s">
        <v>41</v>
      </c>
      <c r="J21" s="15">
        <v>110801000015</v>
      </c>
      <c r="K21" s="1"/>
    </row>
    <row r="22" spans="2:11" ht="38.25">
      <c r="B22" s="1">
        <v>17</v>
      </c>
      <c r="C22" s="11" t="s">
        <v>181</v>
      </c>
      <c r="D22" s="11" t="s">
        <v>186</v>
      </c>
      <c r="E22" s="11" t="s">
        <v>42</v>
      </c>
      <c r="F22" s="1">
        <v>1998</v>
      </c>
      <c r="G22" s="21">
        <v>1</v>
      </c>
      <c r="H22" s="1"/>
      <c r="I22" s="1" t="s">
        <v>43</v>
      </c>
      <c r="J22" s="15">
        <v>110801000016</v>
      </c>
      <c r="K22" s="1"/>
    </row>
    <row r="23" spans="2:11" ht="51">
      <c r="B23" s="1">
        <v>18</v>
      </c>
      <c r="C23" s="11" t="s">
        <v>181</v>
      </c>
      <c r="D23" s="11" t="s">
        <v>186</v>
      </c>
      <c r="E23" s="11" t="s">
        <v>202</v>
      </c>
      <c r="F23" s="1">
        <v>1985</v>
      </c>
      <c r="G23" s="21">
        <v>1</v>
      </c>
      <c r="H23" s="1"/>
      <c r="I23" s="1" t="s">
        <v>203</v>
      </c>
      <c r="J23" s="15">
        <v>110801000017</v>
      </c>
      <c r="K23" s="1"/>
    </row>
    <row r="24" spans="2:11" ht="63.75" customHeight="1">
      <c r="B24" s="1">
        <v>19</v>
      </c>
      <c r="C24" s="11" t="s">
        <v>181</v>
      </c>
      <c r="D24" s="11" t="s">
        <v>186</v>
      </c>
      <c r="E24" s="11" t="s">
        <v>204</v>
      </c>
      <c r="F24" s="1">
        <v>2006</v>
      </c>
      <c r="G24" s="21">
        <v>1</v>
      </c>
      <c r="H24" s="1"/>
      <c r="I24" s="1"/>
      <c r="J24" s="15">
        <v>110801000018</v>
      </c>
      <c r="K24" s="1"/>
    </row>
    <row r="25" spans="2:11" ht="51">
      <c r="B25" s="1">
        <v>20</v>
      </c>
      <c r="C25" s="11" t="s">
        <v>181</v>
      </c>
      <c r="D25" s="11" t="s">
        <v>186</v>
      </c>
      <c r="E25" s="11" t="s">
        <v>205</v>
      </c>
      <c r="F25" s="1">
        <v>2006</v>
      </c>
      <c r="G25" s="21">
        <v>1</v>
      </c>
      <c r="H25" s="1"/>
      <c r="I25" s="1"/>
      <c r="J25" s="15">
        <v>110801000019</v>
      </c>
      <c r="K25" s="1"/>
    </row>
    <row r="26" spans="2:11" ht="38.25">
      <c r="B26" s="1">
        <v>21</v>
      </c>
      <c r="C26" s="11" t="s">
        <v>181</v>
      </c>
      <c r="D26" s="11" t="s">
        <v>186</v>
      </c>
      <c r="E26" s="11" t="s">
        <v>206</v>
      </c>
      <c r="F26" s="1">
        <v>2006</v>
      </c>
      <c r="G26" s="21">
        <v>1</v>
      </c>
      <c r="H26" s="1"/>
      <c r="I26" s="1"/>
      <c r="J26" s="15">
        <v>110801000020</v>
      </c>
      <c r="K26" s="1"/>
    </row>
    <row r="27" spans="2:11" ht="38.25">
      <c r="B27" s="1">
        <v>22</v>
      </c>
      <c r="C27" s="11" t="s">
        <v>181</v>
      </c>
      <c r="D27" s="11" t="s">
        <v>186</v>
      </c>
      <c r="E27" s="11" t="s">
        <v>207</v>
      </c>
      <c r="F27" s="1">
        <v>1955</v>
      </c>
      <c r="G27" s="21">
        <v>1</v>
      </c>
      <c r="H27" s="1"/>
      <c r="I27" s="1">
        <v>8172</v>
      </c>
      <c r="J27" s="15">
        <v>110801000021</v>
      </c>
      <c r="K27" s="1"/>
    </row>
    <row r="28" spans="2:11" ht="63.75">
      <c r="B28" s="1">
        <v>23</v>
      </c>
      <c r="C28" s="11" t="s">
        <v>181</v>
      </c>
      <c r="D28" s="11" t="s">
        <v>186</v>
      </c>
      <c r="E28" s="20" t="s">
        <v>44</v>
      </c>
      <c r="F28" s="1">
        <v>1955</v>
      </c>
      <c r="G28" s="21">
        <v>1</v>
      </c>
      <c r="H28" s="1"/>
      <c r="I28" s="1"/>
      <c r="J28" s="15">
        <v>110801000022</v>
      </c>
      <c r="K28" s="1"/>
    </row>
    <row r="29" spans="2:11" ht="63.75">
      <c r="B29" s="1">
        <v>24</v>
      </c>
      <c r="C29" s="11" t="s">
        <v>181</v>
      </c>
      <c r="D29" s="11" t="s">
        <v>186</v>
      </c>
      <c r="E29" s="20" t="s">
        <v>46</v>
      </c>
      <c r="F29" s="1">
        <v>1955</v>
      </c>
      <c r="G29" s="21">
        <v>1</v>
      </c>
      <c r="H29" s="1"/>
      <c r="I29" s="1"/>
      <c r="J29" s="15">
        <v>110801000023</v>
      </c>
      <c r="K29" s="1"/>
    </row>
    <row r="30" spans="2:11" ht="89.25" customHeight="1">
      <c r="B30" s="1">
        <v>25</v>
      </c>
      <c r="C30" s="11" t="s">
        <v>181</v>
      </c>
      <c r="D30" s="11" t="s">
        <v>186</v>
      </c>
      <c r="E30" s="23" t="s">
        <v>45</v>
      </c>
      <c r="F30" s="1">
        <v>1955</v>
      </c>
      <c r="G30" s="21">
        <v>1</v>
      </c>
      <c r="H30" s="1"/>
      <c r="I30" s="1"/>
      <c r="J30" s="15">
        <v>110801000024</v>
      </c>
      <c r="K30" s="1"/>
    </row>
    <row r="31" spans="2:11" ht="74.25" customHeight="1">
      <c r="B31" s="1">
        <v>26</v>
      </c>
      <c r="C31" s="11" t="s">
        <v>181</v>
      </c>
      <c r="D31" s="11" t="s">
        <v>186</v>
      </c>
      <c r="E31" s="20" t="s">
        <v>175</v>
      </c>
      <c r="F31" s="1">
        <v>1955</v>
      </c>
      <c r="G31" s="21">
        <v>1</v>
      </c>
      <c r="H31" s="1"/>
      <c r="I31" s="11" t="s">
        <v>208</v>
      </c>
      <c r="J31" s="15">
        <v>110801000025</v>
      </c>
      <c r="K31" s="1"/>
    </row>
    <row r="32" spans="2:11" ht="51">
      <c r="B32" s="1">
        <v>27</v>
      </c>
      <c r="C32" s="11" t="s">
        <v>181</v>
      </c>
      <c r="D32" s="11" t="s">
        <v>186</v>
      </c>
      <c r="E32" s="11" t="s">
        <v>209</v>
      </c>
      <c r="F32" s="1"/>
      <c r="G32" s="21">
        <v>1</v>
      </c>
      <c r="H32" s="1"/>
      <c r="I32" s="1">
        <v>12274</v>
      </c>
      <c r="J32" s="15">
        <v>110801000026</v>
      </c>
      <c r="K32" s="1"/>
    </row>
    <row r="33" spans="2:11" ht="38.25">
      <c r="B33" s="1">
        <v>28</v>
      </c>
      <c r="C33" s="11" t="s">
        <v>181</v>
      </c>
      <c r="D33" s="11" t="s">
        <v>186</v>
      </c>
      <c r="E33" s="11" t="s">
        <v>210</v>
      </c>
      <c r="F33" s="1"/>
      <c r="G33" s="21">
        <v>1</v>
      </c>
      <c r="H33" s="1"/>
      <c r="I33" s="1">
        <v>588</v>
      </c>
      <c r="J33" s="15">
        <v>110801000027</v>
      </c>
      <c r="K33" s="1"/>
    </row>
    <row r="34" spans="2:11" ht="38.25">
      <c r="B34" s="1">
        <v>29</v>
      </c>
      <c r="C34" s="11" t="s">
        <v>181</v>
      </c>
      <c r="D34" s="11" t="s">
        <v>186</v>
      </c>
      <c r="E34" s="11" t="s">
        <v>211</v>
      </c>
      <c r="F34" s="1"/>
      <c r="G34" s="21">
        <v>1</v>
      </c>
      <c r="H34" s="1"/>
      <c r="I34" s="1">
        <v>7110</v>
      </c>
      <c r="J34" s="15">
        <v>110801000028</v>
      </c>
      <c r="K34" s="1"/>
    </row>
    <row r="35" spans="2:11" ht="51">
      <c r="B35" s="1">
        <v>30</v>
      </c>
      <c r="C35" s="11" t="s">
        <v>181</v>
      </c>
      <c r="D35" s="11" t="s">
        <v>186</v>
      </c>
      <c r="E35" s="11" t="s">
        <v>212</v>
      </c>
      <c r="F35" s="1"/>
      <c r="G35" s="21">
        <v>1</v>
      </c>
      <c r="H35" s="1"/>
      <c r="I35" s="1">
        <v>21372</v>
      </c>
      <c r="J35" s="15">
        <v>110801000029</v>
      </c>
      <c r="K35" s="1"/>
    </row>
    <row r="36" spans="2:11" ht="38.25">
      <c r="B36" s="1">
        <v>31</v>
      </c>
      <c r="C36" s="11" t="s">
        <v>181</v>
      </c>
      <c r="D36" s="11" t="s">
        <v>186</v>
      </c>
      <c r="E36" s="11" t="s">
        <v>213</v>
      </c>
      <c r="F36" s="1"/>
      <c r="G36" s="21">
        <v>1</v>
      </c>
      <c r="H36" s="1"/>
      <c r="I36" s="1">
        <v>11988</v>
      </c>
      <c r="J36" s="15">
        <v>110801000030</v>
      </c>
      <c r="K36" s="1"/>
    </row>
    <row r="37" spans="2:11" ht="51" customHeight="1">
      <c r="B37" s="1">
        <v>32</v>
      </c>
      <c r="C37" s="11" t="s">
        <v>181</v>
      </c>
      <c r="D37" s="11" t="s">
        <v>186</v>
      </c>
      <c r="E37" s="11" t="s">
        <v>47</v>
      </c>
      <c r="F37" s="1"/>
      <c r="G37" s="21">
        <v>1</v>
      </c>
      <c r="H37" s="1"/>
      <c r="I37" s="1">
        <v>3630</v>
      </c>
      <c r="J37" s="15">
        <v>110801000031</v>
      </c>
      <c r="K37" s="1"/>
    </row>
    <row r="38" spans="2:11" ht="49.5" customHeight="1">
      <c r="B38" s="1">
        <v>33</v>
      </c>
      <c r="C38" s="11" t="s">
        <v>181</v>
      </c>
      <c r="D38" s="11" t="s">
        <v>186</v>
      </c>
      <c r="E38" s="11" t="s">
        <v>214</v>
      </c>
      <c r="F38" s="1"/>
      <c r="G38" s="21">
        <v>1</v>
      </c>
      <c r="H38" s="1"/>
      <c r="I38" s="1">
        <v>4000</v>
      </c>
      <c r="J38" s="15">
        <v>110801000032</v>
      </c>
      <c r="K38" s="1"/>
    </row>
    <row r="39" spans="2:11" ht="38.25">
      <c r="B39" s="1">
        <v>34</v>
      </c>
      <c r="C39" s="11" t="s">
        <v>181</v>
      </c>
      <c r="D39" s="11" t="s">
        <v>186</v>
      </c>
      <c r="E39" s="11" t="s">
        <v>48</v>
      </c>
      <c r="F39" s="1"/>
      <c r="G39" s="21">
        <v>1</v>
      </c>
      <c r="H39" s="1"/>
      <c r="I39" s="1">
        <v>3200</v>
      </c>
      <c r="J39" s="15">
        <v>110801000033</v>
      </c>
      <c r="K39" s="1"/>
    </row>
    <row r="40" spans="2:11" ht="38.25">
      <c r="B40" s="1">
        <v>35</v>
      </c>
      <c r="C40" s="11" t="s">
        <v>181</v>
      </c>
      <c r="D40" s="11" t="s">
        <v>186</v>
      </c>
      <c r="E40" s="11" t="s">
        <v>49</v>
      </c>
      <c r="F40" s="1"/>
      <c r="G40" s="21">
        <v>1</v>
      </c>
      <c r="H40" s="1"/>
      <c r="I40" s="1"/>
      <c r="J40" s="15">
        <v>110801000034</v>
      </c>
      <c r="K40" s="1"/>
    </row>
    <row r="41" spans="2:11" ht="38.25">
      <c r="B41" s="1">
        <v>36</v>
      </c>
      <c r="C41" s="11" t="s">
        <v>181</v>
      </c>
      <c r="D41" s="11" t="s">
        <v>186</v>
      </c>
      <c r="E41" s="11" t="s">
        <v>50</v>
      </c>
      <c r="F41" s="1"/>
      <c r="G41" s="21">
        <v>1</v>
      </c>
      <c r="H41" s="1"/>
      <c r="I41" s="1"/>
      <c r="J41" s="15">
        <v>110801000035</v>
      </c>
      <c r="K41" s="1"/>
    </row>
    <row r="42" spans="2:11" ht="38.25">
      <c r="B42" s="1">
        <v>37</v>
      </c>
      <c r="C42" s="11" t="s">
        <v>181</v>
      </c>
      <c r="D42" s="11" t="s">
        <v>186</v>
      </c>
      <c r="E42" s="11" t="s">
        <v>51</v>
      </c>
      <c r="F42" s="1"/>
      <c r="G42" s="21">
        <v>1</v>
      </c>
      <c r="H42" s="1"/>
      <c r="I42" s="1"/>
      <c r="J42" s="15">
        <v>110801000036</v>
      </c>
      <c r="K42" s="1"/>
    </row>
    <row r="43" spans="2:11" ht="38.25">
      <c r="B43" s="1">
        <v>38</v>
      </c>
      <c r="C43" s="11" t="s">
        <v>181</v>
      </c>
      <c r="D43" s="11" t="s">
        <v>186</v>
      </c>
      <c r="E43" s="11" t="s">
        <v>52</v>
      </c>
      <c r="F43" s="1"/>
      <c r="G43" s="21">
        <v>1</v>
      </c>
      <c r="H43" s="1"/>
      <c r="I43" s="1"/>
      <c r="J43" s="15">
        <v>110801000037</v>
      </c>
      <c r="K43" s="1"/>
    </row>
    <row r="44" spans="2:11" ht="38.25">
      <c r="B44" s="1">
        <v>39</v>
      </c>
      <c r="C44" s="11" t="s">
        <v>181</v>
      </c>
      <c r="D44" s="11" t="s">
        <v>186</v>
      </c>
      <c r="E44" s="11" t="s">
        <v>53</v>
      </c>
      <c r="F44" s="1"/>
      <c r="G44" s="21">
        <v>1</v>
      </c>
      <c r="H44" s="1"/>
      <c r="I44" s="1"/>
      <c r="J44" s="15">
        <v>110801000038</v>
      </c>
      <c r="K44" s="1"/>
    </row>
    <row r="45" spans="2:11" ht="38.25">
      <c r="B45" s="1">
        <v>40</v>
      </c>
      <c r="C45" s="11" t="s">
        <v>181</v>
      </c>
      <c r="D45" s="11" t="s">
        <v>186</v>
      </c>
      <c r="E45" s="11" t="s">
        <v>54</v>
      </c>
      <c r="F45" s="1"/>
      <c r="G45" s="21">
        <v>1</v>
      </c>
      <c r="H45" s="1"/>
      <c r="I45" s="1"/>
      <c r="J45" s="15">
        <v>110801000039</v>
      </c>
      <c r="K45" s="1"/>
    </row>
    <row r="46" spans="2:11" ht="38.25">
      <c r="B46" s="1">
        <v>41</v>
      </c>
      <c r="C46" s="11" t="s">
        <v>181</v>
      </c>
      <c r="D46" s="11" t="s">
        <v>186</v>
      </c>
      <c r="E46" s="11" t="s">
        <v>55</v>
      </c>
      <c r="F46" s="1"/>
      <c r="G46" s="21">
        <v>1</v>
      </c>
      <c r="H46" s="1"/>
      <c r="I46" s="1"/>
      <c r="J46" s="15">
        <v>110801000040</v>
      </c>
      <c r="K46" s="1"/>
    </row>
    <row r="47" spans="2:11" ht="38.25">
      <c r="B47" s="1">
        <v>42</v>
      </c>
      <c r="C47" s="11" t="s">
        <v>181</v>
      </c>
      <c r="D47" s="11" t="s">
        <v>186</v>
      </c>
      <c r="E47" s="11" t="s">
        <v>56</v>
      </c>
      <c r="F47" s="1"/>
      <c r="G47" s="21">
        <v>1</v>
      </c>
      <c r="H47" s="1"/>
      <c r="I47" s="1"/>
      <c r="J47" s="15">
        <v>110801000041</v>
      </c>
      <c r="K47" s="1"/>
    </row>
    <row r="48" spans="2:11" ht="38.25">
      <c r="B48" s="1">
        <v>43</v>
      </c>
      <c r="C48" s="11" t="s">
        <v>181</v>
      </c>
      <c r="D48" s="11" t="s">
        <v>186</v>
      </c>
      <c r="E48" s="11" t="s">
        <v>57</v>
      </c>
      <c r="F48" s="1"/>
      <c r="G48" s="21">
        <v>1</v>
      </c>
      <c r="H48" s="1"/>
      <c r="I48" s="1"/>
      <c r="J48" s="15">
        <v>110801000042</v>
      </c>
      <c r="K48" s="1"/>
    </row>
    <row r="49" spans="2:11" ht="38.25">
      <c r="B49" s="1">
        <v>44</v>
      </c>
      <c r="C49" s="11" t="s">
        <v>181</v>
      </c>
      <c r="D49" s="11" t="s">
        <v>186</v>
      </c>
      <c r="E49" s="11" t="s">
        <v>58</v>
      </c>
      <c r="F49" s="1"/>
      <c r="G49" s="21">
        <v>1</v>
      </c>
      <c r="H49" s="1"/>
      <c r="I49" s="1"/>
      <c r="J49" s="15">
        <v>110801000043</v>
      </c>
      <c r="K49" s="1"/>
    </row>
    <row r="50" spans="2:11" ht="38.25">
      <c r="B50" s="1">
        <v>45</v>
      </c>
      <c r="C50" s="11" t="s">
        <v>181</v>
      </c>
      <c r="D50" s="11" t="s">
        <v>186</v>
      </c>
      <c r="E50" s="11" t="s">
        <v>59</v>
      </c>
      <c r="F50" s="1"/>
      <c r="G50" s="21">
        <v>1</v>
      </c>
      <c r="H50" s="1"/>
      <c r="I50" s="1"/>
      <c r="J50" s="15">
        <v>110801000044</v>
      </c>
      <c r="K50" s="1"/>
    </row>
    <row r="51" spans="2:11" ht="38.25">
      <c r="B51" s="1">
        <v>46</v>
      </c>
      <c r="C51" s="11" t="s">
        <v>181</v>
      </c>
      <c r="D51" s="11" t="s">
        <v>186</v>
      </c>
      <c r="E51" s="11" t="s">
        <v>60</v>
      </c>
      <c r="F51" s="1"/>
      <c r="G51" s="21">
        <v>1</v>
      </c>
      <c r="H51" s="1"/>
      <c r="I51" s="1"/>
      <c r="J51" s="15">
        <v>110801000045</v>
      </c>
      <c r="K51" s="1"/>
    </row>
    <row r="52" spans="2:11" ht="38.25">
      <c r="B52" s="1">
        <v>47</v>
      </c>
      <c r="C52" s="11" t="s">
        <v>181</v>
      </c>
      <c r="D52" s="11" t="s">
        <v>186</v>
      </c>
      <c r="E52" s="11" t="s">
        <v>61</v>
      </c>
      <c r="F52" s="1"/>
      <c r="G52" s="21">
        <v>1</v>
      </c>
      <c r="H52" s="1"/>
      <c r="I52" s="1"/>
      <c r="J52" s="15">
        <v>110801000046</v>
      </c>
      <c r="K52" s="1"/>
    </row>
    <row r="53" spans="2:11" ht="38.25">
      <c r="B53" s="1">
        <v>48</v>
      </c>
      <c r="C53" s="11" t="s">
        <v>181</v>
      </c>
      <c r="D53" s="11" t="s">
        <v>186</v>
      </c>
      <c r="E53" s="11" t="s">
        <v>62</v>
      </c>
      <c r="F53" s="1"/>
      <c r="G53" s="21">
        <v>1</v>
      </c>
      <c r="H53" s="1"/>
      <c r="I53" s="1"/>
      <c r="J53" s="15">
        <v>110801000047</v>
      </c>
      <c r="K53" s="1"/>
    </row>
    <row r="54" spans="2:11" ht="38.25">
      <c r="B54" s="1">
        <v>49</v>
      </c>
      <c r="C54" s="11" t="s">
        <v>181</v>
      </c>
      <c r="D54" s="11" t="s">
        <v>186</v>
      </c>
      <c r="E54" s="11" t="s">
        <v>63</v>
      </c>
      <c r="F54" s="1"/>
      <c r="G54" s="21">
        <v>1</v>
      </c>
      <c r="H54" s="1"/>
      <c r="I54" s="1"/>
      <c r="J54" s="15">
        <v>110801000048</v>
      </c>
      <c r="K54" s="1"/>
    </row>
    <row r="55" spans="2:11" ht="38.25">
      <c r="B55" s="1">
        <v>50</v>
      </c>
      <c r="C55" s="11" t="s">
        <v>181</v>
      </c>
      <c r="D55" s="11" t="s">
        <v>186</v>
      </c>
      <c r="E55" s="11" t="s">
        <v>64</v>
      </c>
      <c r="F55" s="1"/>
      <c r="G55" s="21">
        <v>1</v>
      </c>
      <c r="H55" s="1"/>
      <c r="I55" s="1"/>
      <c r="J55" s="15">
        <v>110801000049</v>
      </c>
      <c r="K55" s="1"/>
    </row>
    <row r="56" spans="2:11" ht="38.25">
      <c r="B56" s="1">
        <v>51</v>
      </c>
      <c r="C56" s="11" t="s">
        <v>181</v>
      </c>
      <c r="D56" s="11" t="s">
        <v>186</v>
      </c>
      <c r="E56" s="11" t="s">
        <v>65</v>
      </c>
      <c r="F56" s="1"/>
      <c r="G56" s="21">
        <v>1</v>
      </c>
      <c r="H56" s="1"/>
      <c r="I56" s="1"/>
      <c r="J56" s="15">
        <v>110801000050</v>
      </c>
      <c r="K56" s="1"/>
    </row>
    <row r="57" spans="2:11" ht="38.25">
      <c r="B57" s="1">
        <v>52</v>
      </c>
      <c r="C57" s="11" t="s">
        <v>181</v>
      </c>
      <c r="D57" s="11" t="s">
        <v>186</v>
      </c>
      <c r="E57" s="11" t="s">
        <v>66</v>
      </c>
      <c r="F57" s="1"/>
      <c r="G57" s="21">
        <v>1</v>
      </c>
      <c r="H57" s="1"/>
      <c r="I57" s="1"/>
      <c r="J57" s="15">
        <v>110801000051</v>
      </c>
      <c r="K57" s="1"/>
    </row>
    <row r="58" spans="2:11" ht="38.25">
      <c r="B58" s="1">
        <v>53</v>
      </c>
      <c r="C58" s="11" t="s">
        <v>181</v>
      </c>
      <c r="D58" s="11" t="s">
        <v>186</v>
      </c>
      <c r="E58" s="11" t="s">
        <v>67</v>
      </c>
      <c r="F58" s="1"/>
      <c r="G58" s="21">
        <v>1</v>
      </c>
      <c r="H58" s="1"/>
      <c r="I58" s="1"/>
      <c r="J58" s="15">
        <v>110801000052</v>
      </c>
      <c r="K58" s="1"/>
    </row>
    <row r="59" spans="2:11" ht="38.25">
      <c r="B59" s="1">
        <v>54</v>
      </c>
      <c r="C59" s="11" t="s">
        <v>181</v>
      </c>
      <c r="D59" s="11" t="s">
        <v>186</v>
      </c>
      <c r="E59" s="11" t="s">
        <v>68</v>
      </c>
      <c r="F59" s="1"/>
      <c r="G59" s="21">
        <v>1</v>
      </c>
      <c r="H59" s="1"/>
      <c r="I59" s="1"/>
      <c r="J59" s="15">
        <v>110801000053</v>
      </c>
      <c r="K59" s="1"/>
    </row>
    <row r="60" spans="2:11" ht="38.25">
      <c r="B60" s="1">
        <v>55</v>
      </c>
      <c r="C60" s="11" t="s">
        <v>181</v>
      </c>
      <c r="D60" s="11" t="s">
        <v>186</v>
      </c>
      <c r="E60" s="11" t="s">
        <v>69</v>
      </c>
      <c r="F60" s="1"/>
      <c r="G60" s="21">
        <v>1</v>
      </c>
      <c r="H60" s="1"/>
      <c r="I60" s="1"/>
      <c r="J60" s="15">
        <v>110801000054</v>
      </c>
      <c r="K60" s="1"/>
    </row>
    <row r="61" spans="2:11" ht="38.25">
      <c r="B61" s="1">
        <v>56</v>
      </c>
      <c r="C61" s="11" t="s">
        <v>181</v>
      </c>
      <c r="D61" s="11" t="s">
        <v>186</v>
      </c>
      <c r="E61" s="11" t="s">
        <v>70</v>
      </c>
      <c r="F61" s="1"/>
      <c r="G61" s="21">
        <v>1</v>
      </c>
      <c r="H61" s="1"/>
      <c r="I61" s="1"/>
      <c r="J61" s="15">
        <v>110801000055</v>
      </c>
      <c r="K61" s="1"/>
    </row>
    <row r="62" spans="2:11" ht="38.25">
      <c r="B62" s="1">
        <v>57</v>
      </c>
      <c r="C62" s="11" t="s">
        <v>181</v>
      </c>
      <c r="D62" s="11" t="s">
        <v>186</v>
      </c>
      <c r="E62" s="11" t="s">
        <v>71</v>
      </c>
      <c r="F62" s="1"/>
      <c r="G62" s="21">
        <v>1</v>
      </c>
      <c r="H62" s="1"/>
      <c r="I62" s="1"/>
      <c r="J62" s="15">
        <v>110801000056</v>
      </c>
      <c r="K62" s="1"/>
    </row>
    <row r="63" spans="2:11" ht="38.25">
      <c r="B63" s="1">
        <v>58</v>
      </c>
      <c r="C63" s="11" t="s">
        <v>181</v>
      </c>
      <c r="D63" s="11" t="s">
        <v>186</v>
      </c>
      <c r="E63" s="11" t="s">
        <v>66</v>
      </c>
      <c r="F63" s="1"/>
      <c r="G63" s="21">
        <v>1</v>
      </c>
      <c r="H63" s="1"/>
      <c r="I63" s="1"/>
      <c r="J63" s="15">
        <v>110801000057</v>
      </c>
      <c r="K63" s="1"/>
    </row>
    <row r="64" spans="2:11" ht="38.25">
      <c r="B64" s="1">
        <v>59</v>
      </c>
      <c r="C64" s="11" t="s">
        <v>181</v>
      </c>
      <c r="D64" s="11" t="s">
        <v>186</v>
      </c>
      <c r="E64" s="11" t="s">
        <v>72</v>
      </c>
      <c r="F64" s="1"/>
      <c r="G64" s="21">
        <v>435682</v>
      </c>
      <c r="H64" s="1">
        <v>399373</v>
      </c>
      <c r="I64" s="1"/>
      <c r="J64" s="15">
        <v>110801140030</v>
      </c>
      <c r="K64" s="1"/>
    </row>
    <row r="65" spans="2:11" ht="51">
      <c r="B65" s="1">
        <v>60</v>
      </c>
      <c r="C65" s="11" t="s">
        <v>181</v>
      </c>
      <c r="D65" s="11" t="s">
        <v>186</v>
      </c>
      <c r="E65" s="11" t="s">
        <v>73</v>
      </c>
      <c r="F65" s="1"/>
      <c r="G65" s="21">
        <v>1</v>
      </c>
      <c r="H65" s="1"/>
      <c r="I65" s="1"/>
      <c r="J65" s="15">
        <v>110801000058</v>
      </c>
      <c r="K65" s="1"/>
    </row>
    <row r="66" spans="2:11" ht="63.75">
      <c r="B66" s="1">
        <v>61</v>
      </c>
      <c r="C66" s="11" t="s">
        <v>181</v>
      </c>
      <c r="D66" s="11" t="s">
        <v>186</v>
      </c>
      <c r="E66" s="11" t="s">
        <v>74</v>
      </c>
      <c r="F66" s="1"/>
      <c r="G66" s="21">
        <v>1</v>
      </c>
      <c r="H66" s="1"/>
      <c r="I66" s="1"/>
      <c r="J66" s="15">
        <v>110801000059</v>
      </c>
      <c r="K66" s="1"/>
    </row>
    <row r="67" spans="2:11" ht="63.75">
      <c r="B67" s="1">
        <v>62</v>
      </c>
      <c r="C67" s="11" t="s">
        <v>181</v>
      </c>
      <c r="D67" s="11" t="s">
        <v>186</v>
      </c>
      <c r="E67" s="11" t="s">
        <v>75</v>
      </c>
      <c r="F67" s="1"/>
      <c r="G67" s="21">
        <v>1</v>
      </c>
      <c r="H67" s="1"/>
      <c r="I67" s="1"/>
      <c r="J67" s="15">
        <v>110801000060</v>
      </c>
      <c r="K67" s="1"/>
    </row>
    <row r="68" spans="2:11" ht="63.75">
      <c r="B68" s="1">
        <v>63</v>
      </c>
      <c r="C68" s="11" t="s">
        <v>181</v>
      </c>
      <c r="D68" s="11" t="s">
        <v>186</v>
      </c>
      <c r="E68" s="11" t="s">
        <v>76</v>
      </c>
      <c r="F68" s="1">
        <v>2006</v>
      </c>
      <c r="G68" s="21">
        <v>1</v>
      </c>
      <c r="H68" s="1"/>
      <c r="I68" s="1"/>
      <c r="J68" s="15">
        <v>110801000061</v>
      </c>
      <c r="K68" s="1"/>
    </row>
    <row r="69" spans="2:11" ht="38.25">
      <c r="B69" s="1">
        <v>64</v>
      </c>
      <c r="C69" s="11" t="s">
        <v>181</v>
      </c>
      <c r="D69" s="11" t="s">
        <v>186</v>
      </c>
      <c r="E69" s="11" t="s">
        <v>217</v>
      </c>
      <c r="F69" s="1"/>
      <c r="G69" s="46">
        <v>592527.52</v>
      </c>
      <c r="H69" s="1"/>
      <c r="I69" s="1"/>
      <c r="J69" s="15">
        <v>110801000013</v>
      </c>
      <c r="K69" s="1"/>
    </row>
    <row r="70" spans="2:11" ht="38.25">
      <c r="B70" s="1">
        <v>65</v>
      </c>
      <c r="C70" s="11" t="s">
        <v>181</v>
      </c>
      <c r="D70" s="11" t="s">
        <v>186</v>
      </c>
      <c r="E70" s="11" t="s">
        <v>218</v>
      </c>
      <c r="F70" s="1"/>
      <c r="G70" s="46">
        <v>1746620</v>
      </c>
      <c r="H70" s="1"/>
      <c r="I70" s="1"/>
      <c r="J70" s="15">
        <v>110801140061</v>
      </c>
      <c r="K70" s="1"/>
    </row>
    <row r="71" spans="2:11" ht="38.25">
      <c r="B71" s="1">
        <v>66</v>
      </c>
      <c r="C71" s="11" t="s">
        <v>181</v>
      </c>
      <c r="D71" s="11" t="s">
        <v>186</v>
      </c>
      <c r="E71" s="11" t="s">
        <v>219</v>
      </c>
      <c r="F71" s="1"/>
      <c r="G71" s="46">
        <v>167270.01</v>
      </c>
      <c r="H71" s="1"/>
      <c r="I71" s="1"/>
      <c r="J71" s="15">
        <v>110801020002</v>
      </c>
      <c r="K71" s="1"/>
    </row>
    <row r="72" spans="2:11" ht="38.25">
      <c r="B72" s="1">
        <v>67</v>
      </c>
      <c r="C72" s="11" t="s">
        <v>181</v>
      </c>
      <c r="D72" s="11" t="s">
        <v>186</v>
      </c>
      <c r="E72" s="11" t="s">
        <v>220</v>
      </c>
      <c r="F72" s="1"/>
      <c r="G72" s="46">
        <v>12058384.96</v>
      </c>
      <c r="H72" s="1"/>
      <c r="I72" s="1"/>
      <c r="J72" s="15">
        <v>110801140062</v>
      </c>
      <c r="K72" s="1"/>
    </row>
    <row r="73" spans="2:11" ht="38.25">
      <c r="B73" s="1">
        <v>68</v>
      </c>
      <c r="C73" s="11" t="s">
        <v>181</v>
      </c>
      <c r="D73" s="11" t="s">
        <v>186</v>
      </c>
      <c r="E73" s="11" t="s">
        <v>221</v>
      </c>
      <c r="F73" s="1"/>
      <c r="G73" s="46">
        <v>640465.44</v>
      </c>
      <c r="H73" s="1"/>
      <c r="I73" s="1"/>
      <c r="J73" s="15">
        <v>110801100001</v>
      </c>
      <c r="K73" s="1"/>
    </row>
    <row r="74" spans="2:11" ht="38.25">
      <c r="B74" s="1">
        <v>69</v>
      </c>
      <c r="C74" s="11" t="s">
        <v>181</v>
      </c>
      <c r="D74" s="11" t="s">
        <v>186</v>
      </c>
      <c r="E74" s="11" t="s">
        <v>222</v>
      </c>
      <c r="F74" s="1"/>
      <c r="G74" s="46">
        <v>3408792</v>
      </c>
      <c r="H74" s="1"/>
      <c r="I74" s="1"/>
      <c r="J74" s="15">
        <v>110801140060</v>
      </c>
      <c r="K74" s="1"/>
    </row>
    <row r="75" spans="2:11" ht="56.25">
      <c r="B75" s="1">
        <v>70</v>
      </c>
      <c r="C75" s="11" t="s">
        <v>181</v>
      </c>
      <c r="D75" s="11" t="s">
        <v>186</v>
      </c>
      <c r="E75" s="11" t="s">
        <v>223</v>
      </c>
      <c r="F75" s="1"/>
      <c r="G75" s="46">
        <v>50000</v>
      </c>
      <c r="H75" s="1"/>
      <c r="I75" s="1"/>
      <c r="J75" s="15">
        <v>110801140020</v>
      </c>
      <c r="K75" s="48" t="s">
        <v>225</v>
      </c>
    </row>
    <row r="76" spans="2:11" ht="56.25">
      <c r="B76" s="1">
        <v>71</v>
      </c>
      <c r="C76" s="11" t="s">
        <v>181</v>
      </c>
      <c r="D76" s="11" t="s">
        <v>186</v>
      </c>
      <c r="E76" s="11" t="s">
        <v>224</v>
      </c>
      <c r="F76" s="1"/>
      <c r="G76" s="46">
        <v>9919</v>
      </c>
      <c r="H76" s="1"/>
      <c r="I76" s="1"/>
      <c r="J76" s="15">
        <v>11081140019</v>
      </c>
      <c r="K76" s="48" t="s">
        <v>225</v>
      </c>
    </row>
    <row r="77" spans="2:11" ht="56.25">
      <c r="B77" s="1">
        <v>72</v>
      </c>
      <c r="C77" s="11" t="s">
        <v>181</v>
      </c>
      <c r="D77" s="11" t="s">
        <v>186</v>
      </c>
      <c r="E77" s="11" t="s">
        <v>231</v>
      </c>
      <c r="F77" s="1"/>
      <c r="G77" s="46">
        <v>12074</v>
      </c>
      <c r="H77" s="1"/>
      <c r="I77" s="1"/>
      <c r="J77" s="15">
        <v>110801140022</v>
      </c>
      <c r="K77" s="48" t="s">
        <v>225</v>
      </c>
    </row>
    <row r="78" spans="2:11" ht="56.25">
      <c r="B78" s="1">
        <v>73</v>
      </c>
      <c r="C78" s="11" t="s">
        <v>181</v>
      </c>
      <c r="D78" s="11" t="s">
        <v>186</v>
      </c>
      <c r="E78" s="11" t="s">
        <v>230</v>
      </c>
      <c r="F78" s="1"/>
      <c r="G78" s="46">
        <v>20754.46</v>
      </c>
      <c r="H78" s="1"/>
      <c r="I78" s="1"/>
      <c r="J78" s="15">
        <v>110801140026</v>
      </c>
      <c r="K78" s="48" t="s">
        <v>225</v>
      </c>
    </row>
    <row r="79" spans="2:11" ht="56.25">
      <c r="B79" s="1">
        <v>74</v>
      </c>
      <c r="C79" s="11" t="s">
        <v>181</v>
      </c>
      <c r="D79" s="11" t="s">
        <v>186</v>
      </c>
      <c r="E79" s="11" t="s">
        <v>229</v>
      </c>
      <c r="F79" s="1"/>
      <c r="G79" s="46">
        <v>180927</v>
      </c>
      <c r="H79" s="1"/>
      <c r="I79" s="1"/>
      <c r="J79" s="15">
        <v>110801140018</v>
      </c>
      <c r="K79" s="48" t="s">
        <v>225</v>
      </c>
    </row>
    <row r="80" spans="2:11" ht="56.25">
      <c r="B80" s="1">
        <v>75</v>
      </c>
      <c r="C80" s="11" t="s">
        <v>181</v>
      </c>
      <c r="D80" s="11" t="s">
        <v>186</v>
      </c>
      <c r="E80" s="11" t="s">
        <v>227</v>
      </c>
      <c r="F80" s="1"/>
      <c r="G80" s="46">
        <v>13179</v>
      </c>
      <c r="H80" s="1"/>
      <c r="I80" s="1"/>
      <c r="J80" s="15">
        <v>110801140023</v>
      </c>
      <c r="K80" s="48" t="s">
        <v>225</v>
      </c>
    </row>
    <row r="81" spans="2:11" ht="56.25">
      <c r="B81" s="1">
        <v>76</v>
      </c>
      <c r="C81" s="11" t="s">
        <v>181</v>
      </c>
      <c r="D81" s="11" t="s">
        <v>186</v>
      </c>
      <c r="E81" s="11" t="s">
        <v>227</v>
      </c>
      <c r="F81" s="1"/>
      <c r="G81" s="46">
        <v>13179</v>
      </c>
      <c r="H81" s="1"/>
      <c r="I81" s="1"/>
      <c r="J81" s="15">
        <v>110801140024</v>
      </c>
      <c r="K81" s="48" t="s">
        <v>225</v>
      </c>
    </row>
    <row r="82" spans="2:11" ht="56.25">
      <c r="B82" s="1">
        <v>77</v>
      </c>
      <c r="C82" s="11" t="s">
        <v>181</v>
      </c>
      <c r="D82" s="11" t="s">
        <v>186</v>
      </c>
      <c r="E82" s="11" t="s">
        <v>226</v>
      </c>
      <c r="F82" s="1"/>
      <c r="G82" s="46">
        <v>22000</v>
      </c>
      <c r="H82" s="1"/>
      <c r="I82" s="1"/>
      <c r="J82" s="15">
        <v>110801140025</v>
      </c>
      <c r="K82" s="48" t="s">
        <v>225</v>
      </c>
    </row>
    <row r="83" spans="2:11" ht="56.25">
      <c r="B83" s="1">
        <v>78</v>
      </c>
      <c r="C83" s="11" t="s">
        <v>181</v>
      </c>
      <c r="D83" s="11" t="s">
        <v>186</v>
      </c>
      <c r="E83" s="11" t="s">
        <v>228</v>
      </c>
      <c r="F83" s="1"/>
      <c r="G83" s="46">
        <v>5000</v>
      </c>
      <c r="H83" s="1"/>
      <c r="I83" s="1"/>
      <c r="J83" s="15">
        <v>110801140021</v>
      </c>
      <c r="K83" s="48" t="s">
        <v>225</v>
      </c>
    </row>
    <row r="84" spans="2:11" ht="38.25">
      <c r="B84" s="1">
        <v>79</v>
      </c>
      <c r="C84" s="11" t="s">
        <v>181</v>
      </c>
      <c r="D84" s="11" t="s">
        <v>186</v>
      </c>
      <c r="E84" s="11" t="s">
        <v>77</v>
      </c>
      <c r="F84" s="1">
        <v>1990</v>
      </c>
      <c r="G84" s="46">
        <v>5000</v>
      </c>
      <c r="H84" s="46">
        <v>5000</v>
      </c>
      <c r="I84" s="1"/>
      <c r="J84" s="15">
        <v>110801140033</v>
      </c>
      <c r="K84" s="1"/>
    </row>
    <row r="85" spans="2:11" ht="38.25">
      <c r="B85" s="1">
        <v>80</v>
      </c>
      <c r="C85" s="11" t="s">
        <v>181</v>
      </c>
      <c r="D85" s="11" t="s">
        <v>186</v>
      </c>
      <c r="E85" s="11" t="s">
        <v>77</v>
      </c>
      <c r="F85" s="1">
        <v>1990</v>
      </c>
      <c r="G85" s="46">
        <v>5000</v>
      </c>
      <c r="H85" s="46">
        <v>5000</v>
      </c>
      <c r="I85" s="1"/>
      <c r="J85" s="15">
        <v>110801140034</v>
      </c>
      <c r="K85" s="1"/>
    </row>
    <row r="86" spans="2:11" ht="38.25">
      <c r="B86" s="1">
        <v>81</v>
      </c>
      <c r="C86" s="11" t="s">
        <v>181</v>
      </c>
      <c r="D86" s="11" t="s">
        <v>186</v>
      </c>
      <c r="E86" s="11" t="s">
        <v>77</v>
      </c>
      <c r="F86" s="1">
        <v>1990</v>
      </c>
      <c r="G86" s="46">
        <v>5000</v>
      </c>
      <c r="H86" s="46">
        <v>5000</v>
      </c>
      <c r="I86" s="1"/>
      <c r="J86" s="15">
        <v>110801140035</v>
      </c>
      <c r="K86" s="1"/>
    </row>
    <row r="87" spans="2:11" ht="51">
      <c r="B87" s="1">
        <v>82</v>
      </c>
      <c r="C87" s="11" t="s">
        <v>181</v>
      </c>
      <c r="D87" s="11" t="s">
        <v>186</v>
      </c>
      <c r="E87" s="11" t="s">
        <v>78</v>
      </c>
      <c r="F87" s="1">
        <v>1987</v>
      </c>
      <c r="G87" s="21">
        <v>1</v>
      </c>
      <c r="H87" s="1"/>
      <c r="I87" s="1" t="s">
        <v>79</v>
      </c>
      <c r="J87" s="15">
        <v>110801000062</v>
      </c>
      <c r="K87" s="1"/>
    </row>
    <row r="88" spans="2:11" ht="38.25">
      <c r="B88" s="1">
        <v>83</v>
      </c>
      <c r="C88" s="11" t="s">
        <v>181</v>
      </c>
      <c r="D88" s="11" t="s">
        <v>186</v>
      </c>
      <c r="E88" s="11" t="s">
        <v>80</v>
      </c>
      <c r="F88" s="1">
        <v>1987</v>
      </c>
      <c r="G88" s="21">
        <v>1</v>
      </c>
      <c r="H88" s="1"/>
      <c r="I88" s="1" t="s">
        <v>81</v>
      </c>
      <c r="J88" s="15">
        <v>110801000063</v>
      </c>
      <c r="K88" s="1" t="s">
        <v>82</v>
      </c>
    </row>
    <row r="89" spans="2:11" ht="51">
      <c r="B89" s="1">
        <v>84</v>
      </c>
      <c r="C89" s="11" t="s">
        <v>181</v>
      </c>
      <c r="D89" s="11" t="s">
        <v>186</v>
      </c>
      <c r="E89" s="11" t="s">
        <v>83</v>
      </c>
      <c r="F89" s="1">
        <v>1987</v>
      </c>
      <c r="G89" s="21">
        <v>1</v>
      </c>
      <c r="H89" s="1"/>
      <c r="I89" s="1" t="s">
        <v>84</v>
      </c>
      <c r="J89" s="15">
        <v>110801000064</v>
      </c>
      <c r="K89" s="11" t="s">
        <v>85</v>
      </c>
    </row>
    <row r="90" spans="2:11" ht="51">
      <c r="B90" s="1">
        <v>85</v>
      </c>
      <c r="C90" s="11" t="s">
        <v>181</v>
      </c>
      <c r="D90" s="11" t="s">
        <v>186</v>
      </c>
      <c r="E90" s="11" t="s">
        <v>87</v>
      </c>
      <c r="F90" s="1">
        <v>1987</v>
      </c>
      <c r="G90" s="21">
        <v>1</v>
      </c>
      <c r="H90" s="1"/>
      <c r="I90" s="1" t="s">
        <v>86</v>
      </c>
      <c r="J90" s="15">
        <v>110801000065</v>
      </c>
      <c r="K90" s="11" t="s">
        <v>85</v>
      </c>
    </row>
    <row r="91" spans="2:11" ht="51">
      <c r="B91" s="1">
        <v>86</v>
      </c>
      <c r="C91" s="11" t="s">
        <v>181</v>
      </c>
      <c r="D91" s="11" t="s">
        <v>186</v>
      </c>
      <c r="E91" s="11" t="s">
        <v>78</v>
      </c>
      <c r="F91" s="1">
        <v>1987</v>
      </c>
      <c r="G91" s="21">
        <v>1</v>
      </c>
      <c r="H91" s="1"/>
      <c r="I91" s="1">
        <v>935.05</v>
      </c>
      <c r="J91" s="15">
        <v>110801000066</v>
      </c>
      <c r="K91" s="1" t="s">
        <v>88</v>
      </c>
    </row>
    <row r="92" spans="2:11" ht="51">
      <c r="B92" s="1">
        <v>87</v>
      </c>
      <c r="C92" s="11" t="s">
        <v>181</v>
      </c>
      <c r="D92" s="11" t="s">
        <v>186</v>
      </c>
      <c r="E92" s="11" t="s">
        <v>89</v>
      </c>
      <c r="F92" s="1">
        <v>1987</v>
      </c>
      <c r="G92" s="21">
        <v>1</v>
      </c>
      <c r="H92" s="1"/>
      <c r="I92" s="1" t="s">
        <v>90</v>
      </c>
      <c r="J92" s="15">
        <v>110801000067</v>
      </c>
      <c r="K92" s="1" t="s">
        <v>88</v>
      </c>
    </row>
    <row r="93" spans="2:11" ht="38.25">
      <c r="B93" s="1">
        <v>88</v>
      </c>
      <c r="C93" s="11" t="s">
        <v>181</v>
      </c>
      <c r="D93" s="11" t="s">
        <v>186</v>
      </c>
      <c r="E93" s="11" t="s">
        <v>91</v>
      </c>
      <c r="F93" s="1">
        <v>1987</v>
      </c>
      <c r="G93" s="21">
        <v>1</v>
      </c>
      <c r="H93" s="1"/>
      <c r="I93" s="1" t="s">
        <v>92</v>
      </c>
      <c r="J93" s="15">
        <v>110801000068</v>
      </c>
      <c r="K93" s="11" t="s">
        <v>93</v>
      </c>
    </row>
    <row r="94" spans="2:11" ht="51">
      <c r="B94" s="1">
        <v>89</v>
      </c>
      <c r="C94" s="11" t="s">
        <v>181</v>
      </c>
      <c r="D94" s="11" t="s">
        <v>186</v>
      </c>
      <c r="E94" s="11" t="s">
        <v>96</v>
      </c>
      <c r="F94" s="1">
        <v>1987</v>
      </c>
      <c r="G94" s="21">
        <v>1</v>
      </c>
      <c r="H94" s="1"/>
      <c r="I94" s="1" t="s">
        <v>94</v>
      </c>
      <c r="J94" s="15">
        <v>110801000069</v>
      </c>
      <c r="K94" s="11" t="s">
        <v>95</v>
      </c>
    </row>
    <row r="95" spans="2:11" ht="51">
      <c r="B95" s="1">
        <v>90</v>
      </c>
      <c r="C95" s="11" t="s">
        <v>181</v>
      </c>
      <c r="D95" s="11" t="s">
        <v>186</v>
      </c>
      <c r="E95" s="11" t="s">
        <v>96</v>
      </c>
      <c r="F95" s="1">
        <v>1987</v>
      </c>
      <c r="G95" s="21">
        <v>1</v>
      </c>
      <c r="H95" s="1"/>
      <c r="I95" s="1" t="s">
        <v>97</v>
      </c>
      <c r="J95" s="15">
        <v>110801000070</v>
      </c>
      <c r="K95" s="11" t="s">
        <v>95</v>
      </c>
    </row>
    <row r="96" spans="2:11" ht="38.25">
      <c r="B96" s="1">
        <v>91</v>
      </c>
      <c r="C96" s="11" t="s">
        <v>181</v>
      </c>
      <c r="D96" s="11" t="s">
        <v>186</v>
      </c>
      <c r="E96" s="11" t="s">
        <v>98</v>
      </c>
      <c r="F96" s="1"/>
      <c r="G96" s="21">
        <v>1</v>
      </c>
      <c r="H96" s="1"/>
      <c r="I96" s="1" t="s">
        <v>99</v>
      </c>
      <c r="J96" s="15">
        <v>110801000071</v>
      </c>
      <c r="K96" s="11" t="s">
        <v>100</v>
      </c>
    </row>
    <row r="97" spans="2:11" ht="38.25">
      <c r="B97" s="1">
        <v>92</v>
      </c>
      <c r="C97" s="11" t="s">
        <v>181</v>
      </c>
      <c r="D97" s="11" t="s">
        <v>186</v>
      </c>
      <c r="E97" s="11" t="s">
        <v>102</v>
      </c>
      <c r="F97" s="1">
        <v>1988</v>
      </c>
      <c r="G97" s="21">
        <v>1</v>
      </c>
      <c r="H97" s="1"/>
      <c r="I97" s="1" t="s">
        <v>101</v>
      </c>
      <c r="J97" s="15">
        <v>110801000072</v>
      </c>
      <c r="K97" s="11" t="s">
        <v>103</v>
      </c>
    </row>
    <row r="98" spans="2:11" ht="51">
      <c r="B98" s="1">
        <v>93</v>
      </c>
      <c r="C98" s="11" t="s">
        <v>181</v>
      </c>
      <c r="D98" s="11" t="s">
        <v>186</v>
      </c>
      <c r="E98" s="11" t="s">
        <v>78</v>
      </c>
      <c r="F98" s="1">
        <v>1988</v>
      </c>
      <c r="G98" s="21">
        <v>1</v>
      </c>
      <c r="H98" s="1"/>
      <c r="I98" s="1">
        <v>244.2</v>
      </c>
      <c r="J98" s="15">
        <v>110801000073</v>
      </c>
      <c r="K98" s="11" t="s">
        <v>104</v>
      </c>
    </row>
    <row r="99" spans="2:11" ht="51">
      <c r="B99" s="1">
        <v>94</v>
      </c>
      <c r="C99" s="11" t="s">
        <v>181</v>
      </c>
      <c r="D99" s="11" t="s">
        <v>186</v>
      </c>
      <c r="E99" s="11" t="s">
        <v>105</v>
      </c>
      <c r="F99" s="1">
        <v>1988</v>
      </c>
      <c r="G99" s="21">
        <v>1</v>
      </c>
      <c r="H99" s="1"/>
      <c r="I99" s="1" t="s">
        <v>106</v>
      </c>
      <c r="J99" s="15">
        <v>110801000074</v>
      </c>
      <c r="K99" s="11" t="s">
        <v>104</v>
      </c>
    </row>
    <row r="100" spans="2:11" ht="38.25">
      <c r="B100" s="1">
        <v>95</v>
      </c>
      <c r="C100" s="11" t="s">
        <v>181</v>
      </c>
      <c r="D100" s="11" t="s">
        <v>186</v>
      </c>
      <c r="E100" s="11" t="s">
        <v>107</v>
      </c>
      <c r="F100" s="1">
        <v>1988</v>
      </c>
      <c r="G100" s="21">
        <v>1</v>
      </c>
      <c r="H100" s="1"/>
      <c r="I100" s="1" t="s">
        <v>111</v>
      </c>
      <c r="J100" s="15">
        <v>110801000075</v>
      </c>
      <c r="K100" s="11" t="s">
        <v>108</v>
      </c>
    </row>
    <row r="101" spans="2:11" ht="51">
      <c r="B101" s="1">
        <v>96</v>
      </c>
      <c r="C101" s="11" t="s">
        <v>181</v>
      </c>
      <c r="D101" s="11" t="s">
        <v>186</v>
      </c>
      <c r="E101" s="11" t="s">
        <v>109</v>
      </c>
      <c r="F101" s="1">
        <v>1988</v>
      </c>
      <c r="G101" s="21">
        <v>1</v>
      </c>
      <c r="H101" s="1"/>
      <c r="I101" s="1" t="s">
        <v>110</v>
      </c>
      <c r="J101" s="15">
        <v>110801000076</v>
      </c>
      <c r="K101" s="11" t="s">
        <v>112</v>
      </c>
    </row>
    <row r="102" spans="2:11" ht="51">
      <c r="B102" s="1">
        <v>97</v>
      </c>
      <c r="C102" s="11" t="s">
        <v>181</v>
      </c>
      <c r="D102" s="11" t="s">
        <v>186</v>
      </c>
      <c r="E102" s="11" t="s">
        <v>114</v>
      </c>
      <c r="F102" s="1">
        <v>1988</v>
      </c>
      <c r="G102" s="21">
        <v>1</v>
      </c>
      <c r="H102" s="1"/>
      <c r="I102" s="1" t="s">
        <v>113</v>
      </c>
      <c r="J102" s="15">
        <v>110801000077</v>
      </c>
      <c r="K102" s="11"/>
    </row>
    <row r="103" spans="2:11" ht="51">
      <c r="B103" s="1">
        <v>98</v>
      </c>
      <c r="C103" s="11" t="s">
        <v>181</v>
      </c>
      <c r="D103" s="11" t="s">
        <v>186</v>
      </c>
      <c r="E103" s="11" t="s">
        <v>114</v>
      </c>
      <c r="F103" s="1">
        <v>1988</v>
      </c>
      <c r="G103" s="21">
        <v>1</v>
      </c>
      <c r="H103" s="1"/>
      <c r="I103" s="1" t="s">
        <v>115</v>
      </c>
      <c r="J103" s="15">
        <v>110801000078</v>
      </c>
      <c r="K103" s="11" t="s">
        <v>116</v>
      </c>
    </row>
    <row r="104" spans="2:11" ht="51">
      <c r="B104" s="1">
        <v>99</v>
      </c>
      <c r="C104" s="11" t="s">
        <v>181</v>
      </c>
      <c r="D104" s="11" t="s">
        <v>186</v>
      </c>
      <c r="E104" s="11" t="s">
        <v>114</v>
      </c>
      <c r="F104" s="1">
        <v>1989</v>
      </c>
      <c r="G104" s="21">
        <v>1</v>
      </c>
      <c r="H104" s="1"/>
      <c r="I104" s="1" t="s">
        <v>119</v>
      </c>
      <c r="J104" s="15">
        <v>110801000079</v>
      </c>
      <c r="K104" s="11"/>
    </row>
    <row r="105" spans="2:11" ht="51">
      <c r="B105" s="1">
        <v>100</v>
      </c>
      <c r="C105" s="11" t="s">
        <v>181</v>
      </c>
      <c r="D105" s="11" t="s">
        <v>186</v>
      </c>
      <c r="E105" s="11" t="s">
        <v>117</v>
      </c>
      <c r="F105" s="1">
        <v>1991</v>
      </c>
      <c r="G105" s="21">
        <v>1</v>
      </c>
      <c r="H105" s="1"/>
      <c r="I105" s="1" t="s">
        <v>118</v>
      </c>
      <c r="J105" s="15">
        <v>110801000080</v>
      </c>
      <c r="K105" s="11"/>
    </row>
    <row r="106" spans="2:11" ht="51">
      <c r="B106" s="1">
        <v>101</v>
      </c>
      <c r="C106" s="11" t="s">
        <v>181</v>
      </c>
      <c r="D106" s="11" t="s">
        <v>186</v>
      </c>
      <c r="E106" s="11" t="s">
        <v>83</v>
      </c>
      <c r="F106" s="1">
        <v>1993</v>
      </c>
      <c r="G106" s="21">
        <v>1</v>
      </c>
      <c r="H106" s="1"/>
      <c r="I106" s="1" t="s">
        <v>120</v>
      </c>
      <c r="J106" s="15">
        <v>110801000081</v>
      </c>
      <c r="K106" s="11" t="s">
        <v>121</v>
      </c>
    </row>
    <row r="107" spans="2:11" ht="51">
      <c r="B107" s="1">
        <v>102</v>
      </c>
      <c r="C107" s="11" t="s">
        <v>181</v>
      </c>
      <c r="D107" s="11" t="s">
        <v>186</v>
      </c>
      <c r="E107" s="11" t="s">
        <v>122</v>
      </c>
      <c r="F107" s="1">
        <v>1993</v>
      </c>
      <c r="G107" s="21">
        <v>1</v>
      </c>
      <c r="H107" s="1"/>
      <c r="I107" s="1" t="s">
        <v>123</v>
      </c>
      <c r="J107" s="15">
        <v>110801000082</v>
      </c>
      <c r="K107" s="11" t="s">
        <v>124</v>
      </c>
    </row>
    <row r="108" spans="2:11" ht="38.25">
      <c r="B108" s="1">
        <v>103</v>
      </c>
      <c r="C108" s="11" t="s">
        <v>181</v>
      </c>
      <c r="D108" s="11" t="s">
        <v>186</v>
      </c>
      <c r="E108" s="11" t="s">
        <v>107</v>
      </c>
      <c r="F108" s="1">
        <v>1994</v>
      </c>
      <c r="G108" s="21">
        <v>1</v>
      </c>
      <c r="H108" s="1"/>
      <c r="I108" s="1" t="s">
        <v>125</v>
      </c>
      <c r="J108" s="15">
        <v>110801000083</v>
      </c>
      <c r="K108" s="11" t="s">
        <v>126</v>
      </c>
    </row>
    <row r="109" spans="2:11" ht="38.25">
      <c r="B109" s="1">
        <v>104</v>
      </c>
      <c r="C109" s="11" t="s">
        <v>181</v>
      </c>
      <c r="D109" s="11" t="s">
        <v>186</v>
      </c>
      <c r="E109" s="11" t="s">
        <v>107</v>
      </c>
      <c r="F109" s="1">
        <v>1994</v>
      </c>
      <c r="G109" s="21">
        <v>1</v>
      </c>
      <c r="H109" s="1"/>
      <c r="I109" s="1" t="s">
        <v>127</v>
      </c>
      <c r="J109" s="15">
        <v>110801000084</v>
      </c>
      <c r="K109" s="11" t="s">
        <v>128</v>
      </c>
    </row>
    <row r="110" spans="2:11" ht="51">
      <c r="B110" s="1">
        <v>105</v>
      </c>
      <c r="C110" s="11" t="s">
        <v>181</v>
      </c>
      <c r="D110" s="11" t="s">
        <v>186</v>
      </c>
      <c r="E110" s="11" t="s">
        <v>129</v>
      </c>
      <c r="F110" s="1">
        <v>1996</v>
      </c>
      <c r="G110" s="21">
        <v>1</v>
      </c>
      <c r="H110" s="1"/>
      <c r="I110" s="1" t="s">
        <v>130</v>
      </c>
      <c r="J110" s="15">
        <v>110801000085</v>
      </c>
      <c r="K110" s="11"/>
    </row>
    <row r="111" spans="2:11" ht="51">
      <c r="B111" s="1">
        <v>106</v>
      </c>
      <c r="C111" s="11" t="s">
        <v>181</v>
      </c>
      <c r="D111" s="11" t="s">
        <v>186</v>
      </c>
      <c r="E111" s="11" t="s">
        <v>152</v>
      </c>
      <c r="F111" s="1">
        <v>1996</v>
      </c>
      <c r="G111" s="21">
        <v>1</v>
      </c>
      <c r="H111" s="1"/>
      <c r="I111" s="1" t="s">
        <v>131</v>
      </c>
      <c r="J111" s="15">
        <v>110801000086</v>
      </c>
      <c r="K111" s="11"/>
    </row>
    <row r="112" spans="2:11" ht="38.25">
      <c r="B112" s="1">
        <v>107</v>
      </c>
      <c r="C112" s="11" t="s">
        <v>181</v>
      </c>
      <c r="D112" s="11" t="s">
        <v>186</v>
      </c>
      <c r="E112" s="11" t="s">
        <v>107</v>
      </c>
      <c r="F112" s="1">
        <v>1998</v>
      </c>
      <c r="G112" s="21">
        <v>1</v>
      </c>
      <c r="H112" s="1"/>
      <c r="I112" s="1" t="s">
        <v>132</v>
      </c>
      <c r="J112" s="15">
        <v>110801000087</v>
      </c>
      <c r="K112" s="11" t="s">
        <v>133</v>
      </c>
    </row>
    <row r="113" spans="2:11" ht="51">
      <c r="B113" s="1">
        <v>108</v>
      </c>
      <c r="C113" s="11" t="s">
        <v>181</v>
      </c>
      <c r="D113" s="11" t="s">
        <v>186</v>
      </c>
      <c r="E113" s="11" t="s">
        <v>114</v>
      </c>
      <c r="F113" s="1">
        <v>1998</v>
      </c>
      <c r="G113" s="21">
        <v>1</v>
      </c>
      <c r="H113" s="1"/>
      <c r="I113" s="1" t="s">
        <v>134</v>
      </c>
      <c r="J113" s="15">
        <v>110801000088</v>
      </c>
      <c r="K113" s="11" t="s">
        <v>135</v>
      </c>
    </row>
    <row r="114" spans="2:11" ht="51">
      <c r="B114" s="1">
        <v>109</v>
      </c>
      <c r="C114" s="11" t="s">
        <v>181</v>
      </c>
      <c r="D114" s="11" t="s">
        <v>186</v>
      </c>
      <c r="E114" s="11" t="s">
        <v>137</v>
      </c>
      <c r="F114" s="1">
        <v>1998</v>
      </c>
      <c r="G114" s="21">
        <v>1</v>
      </c>
      <c r="H114" s="1"/>
      <c r="I114" s="1" t="s">
        <v>136</v>
      </c>
      <c r="J114" s="15">
        <v>110801000089</v>
      </c>
      <c r="K114" s="11" t="s">
        <v>138</v>
      </c>
    </row>
    <row r="115" spans="2:11" ht="51">
      <c r="B115" s="1">
        <v>110</v>
      </c>
      <c r="C115" s="11" t="s">
        <v>181</v>
      </c>
      <c r="D115" s="11" t="s">
        <v>186</v>
      </c>
      <c r="E115" s="11" t="s">
        <v>117</v>
      </c>
      <c r="F115" s="1">
        <v>1999</v>
      </c>
      <c r="G115" s="21">
        <v>1</v>
      </c>
      <c r="H115" s="1"/>
      <c r="I115" s="1" t="s">
        <v>139</v>
      </c>
      <c r="J115" s="15">
        <v>110801000090</v>
      </c>
      <c r="K115" s="11" t="s">
        <v>140</v>
      </c>
    </row>
    <row r="116" spans="2:11" ht="51">
      <c r="B116" s="1">
        <v>111</v>
      </c>
      <c r="C116" s="11" t="s">
        <v>181</v>
      </c>
      <c r="D116" s="11" t="s">
        <v>186</v>
      </c>
      <c r="E116" s="11" t="s">
        <v>117</v>
      </c>
      <c r="F116" s="1">
        <v>2000</v>
      </c>
      <c r="G116" s="21">
        <v>1</v>
      </c>
      <c r="H116" s="1"/>
      <c r="I116" s="1" t="s">
        <v>143</v>
      </c>
      <c r="J116" s="15">
        <v>110801000091</v>
      </c>
      <c r="K116" s="11" t="s">
        <v>141</v>
      </c>
    </row>
    <row r="117" spans="2:11" ht="51">
      <c r="B117" s="1">
        <v>112</v>
      </c>
      <c r="C117" s="11" t="s">
        <v>181</v>
      </c>
      <c r="D117" s="11" t="s">
        <v>186</v>
      </c>
      <c r="E117" s="11" t="s">
        <v>114</v>
      </c>
      <c r="F117" s="1">
        <v>2000</v>
      </c>
      <c r="G117" s="21">
        <v>1</v>
      </c>
      <c r="H117" s="1"/>
      <c r="I117" s="1" t="s">
        <v>144</v>
      </c>
      <c r="J117" s="15">
        <v>110801000092</v>
      </c>
      <c r="K117" s="11" t="s">
        <v>142</v>
      </c>
    </row>
    <row r="118" spans="2:11" ht="51">
      <c r="B118" s="1">
        <v>113</v>
      </c>
      <c r="C118" s="11" t="s">
        <v>181</v>
      </c>
      <c r="D118" s="11" t="s">
        <v>186</v>
      </c>
      <c r="E118" s="11" t="s">
        <v>83</v>
      </c>
      <c r="F118" s="1">
        <v>2000</v>
      </c>
      <c r="G118" s="21">
        <v>1</v>
      </c>
      <c r="H118" s="1"/>
      <c r="I118" s="1" t="s">
        <v>145</v>
      </c>
      <c r="J118" s="15">
        <v>110801000093</v>
      </c>
      <c r="K118" s="11" t="s">
        <v>146</v>
      </c>
    </row>
    <row r="119" spans="2:11" ht="38.25">
      <c r="B119" s="1">
        <v>114</v>
      </c>
      <c r="C119" s="11" t="s">
        <v>181</v>
      </c>
      <c r="D119" s="11" t="s">
        <v>186</v>
      </c>
      <c r="E119" s="11" t="s">
        <v>147</v>
      </c>
      <c r="F119" s="11" t="s">
        <v>148</v>
      </c>
      <c r="G119" s="21">
        <v>1</v>
      </c>
      <c r="H119" s="1"/>
      <c r="I119" s="1" t="s">
        <v>149</v>
      </c>
      <c r="J119" s="15">
        <v>110801000094</v>
      </c>
      <c r="K119" s="11" t="s">
        <v>150</v>
      </c>
    </row>
    <row r="120" spans="2:11" ht="123.75">
      <c r="B120" s="1">
        <v>115</v>
      </c>
      <c r="C120" s="11" t="s">
        <v>181</v>
      </c>
      <c r="D120" s="11" t="s">
        <v>186</v>
      </c>
      <c r="E120" s="11" t="s">
        <v>232</v>
      </c>
      <c r="F120" s="1"/>
      <c r="G120" s="46">
        <v>225140</v>
      </c>
      <c r="H120" s="1"/>
      <c r="I120" s="11" t="s">
        <v>233</v>
      </c>
      <c r="J120" s="37" t="s">
        <v>234</v>
      </c>
      <c r="K120" s="50" t="s">
        <v>253</v>
      </c>
    </row>
    <row r="121" spans="2:11" ht="123.75">
      <c r="B121" s="1">
        <v>116</v>
      </c>
      <c r="C121" s="11" t="s">
        <v>181</v>
      </c>
      <c r="D121" s="11" t="s">
        <v>186</v>
      </c>
      <c r="E121" s="11" t="s">
        <v>237</v>
      </c>
      <c r="F121" s="1"/>
      <c r="G121" s="46">
        <v>193722</v>
      </c>
      <c r="H121" s="1"/>
      <c r="I121" s="11" t="s">
        <v>235</v>
      </c>
      <c r="J121" s="37" t="s">
        <v>236</v>
      </c>
      <c r="K121" s="50" t="s">
        <v>253</v>
      </c>
    </row>
    <row r="122" spans="2:11" ht="123.75">
      <c r="B122" s="1">
        <v>117</v>
      </c>
      <c r="C122" s="11" t="s">
        <v>181</v>
      </c>
      <c r="D122" s="11" t="s">
        <v>186</v>
      </c>
      <c r="E122" s="11" t="s">
        <v>239</v>
      </c>
      <c r="F122" s="1"/>
      <c r="G122" s="46">
        <v>123927</v>
      </c>
      <c r="H122" s="1"/>
      <c r="I122" s="11" t="s">
        <v>151</v>
      </c>
      <c r="J122" s="37" t="s">
        <v>238</v>
      </c>
      <c r="K122" s="50" t="s">
        <v>253</v>
      </c>
    </row>
    <row r="123" spans="2:11" ht="123.75">
      <c r="B123" s="1">
        <v>118</v>
      </c>
      <c r="C123" s="11" t="s">
        <v>181</v>
      </c>
      <c r="D123" s="11" t="s">
        <v>186</v>
      </c>
      <c r="E123" s="11" t="s">
        <v>240</v>
      </c>
      <c r="F123" s="1"/>
      <c r="G123" s="46">
        <v>173206</v>
      </c>
      <c r="H123" s="1"/>
      <c r="I123" s="11" t="s">
        <v>153</v>
      </c>
      <c r="J123" s="37" t="s">
        <v>241</v>
      </c>
      <c r="K123" s="50" t="s">
        <v>252</v>
      </c>
    </row>
    <row r="124" spans="2:11" ht="123.75">
      <c r="B124" s="1">
        <v>119</v>
      </c>
      <c r="C124" s="11" t="s">
        <v>181</v>
      </c>
      <c r="D124" s="11" t="s">
        <v>186</v>
      </c>
      <c r="E124" s="11" t="s">
        <v>242</v>
      </c>
      <c r="F124" s="1"/>
      <c r="G124" s="46">
        <v>173206</v>
      </c>
      <c r="H124" s="1"/>
      <c r="I124" s="11" t="s">
        <v>153</v>
      </c>
      <c r="J124" s="37" t="s">
        <v>243</v>
      </c>
      <c r="K124" s="50" t="s">
        <v>252</v>
      </c>
    </row>
    <row r="125" spans="2:11" ht="123.75">
      <c r="B125" s="1">
        <v>120</v>
      </c>
      <c r="C125" s="11" t="s">
        <v>181</v>
      </c>
      <c r="D125" s="11" t="s">
        <v>186</v>
      </c>
      <c r="E125" s="11" t="s">
        <v>244</v>
      </c>
      <c r="F125" s="1"/>
      <c r="G125" s="46">
        <v>99000</v>
      </c>
      <c r="H125" s="1"/>
      <c r="I125" s="11"/>
      <c r="J125" s="37" t="s">
        <v>245</v>
      </c>
      <c r="K125" s="50" t="s">
        <v>252</v>
      </c>
    </row>
    <row r="126" spans="2:11" ht="123.75">
      <c r="B126" s="1">
        <v>121</v>
      </c>
      <c r="C126" s="11" t="s">
        <v>181</v>
      </c>
      <c r="D126" s="11" t="s">
        <v>186</v>
      </c>
      <c r="E126" s="11" t="s">
        <v>246</v>
      </c>
      <c r="F126" s="1"/>
      <c r="G126" s="46">
        <v>245000</v>
      </c>
      <c r="H126" s="1"/>
      <c r="I126" s="11"/>
      <c r="J126" s="37" t="s">
        <v>247</v>
      </c>
      <c r="K126" s="50" t="s">
        <v>252</v>
      </c>
    </row>
    <row r="127" spans="2:11" ht="123.75">
      <c r="B127" s="1">
        <v>122</v>
      </c>
      <c r="C127" s="11" t="s">
        <v>181</v>
      </c>
      <c r="D127" s="11" t="s">
        <v>186</v>
      </c>
      <c r="E127" s="11" t="s">
        <v>248</v>
      </c>
      <c r="F127" s="1"/>
      <c r="G127" s="46">
        <v>99500</v>
      </c>
      <c r="H127" s="1"/>
      <c r="I127" s="11"/>
      <c r="J127" s="37" t="s">
        <v>249</v>
      </c>
      <c r="K127" s="50" t="s">
        <v>253</v>
      </c>
    </row>
    <row r="128" spans="2:11" ht="123.75">
      <c r="B128" s="1">
        <v>123</v>
      </c>
      <c r="C128" s="11" t="s">
        <v>181</v>
      </c>
      <c r="D128" s="11" t="s">
        <v>186</v>
      </c>
      <c r="E128" s="11" t="s">
        <v>251</v>
      </c>
      <c r="F128" s="1"/>
      <c r="G128" s="46">
        <v>409625</v>
      </c>
      <c r="H128" s="1"/>
      <c r="I128" s="11"/>
      <c r="J128" s="37" t="s">
        <v>250</v>
      </c>
      <c r="K128" s="50" t="s">
        <v>253</v>
      </c>
    </row>
    <row r="129" spans="2:11" ht="123.75">
      <c r="B129" s="1">
        <v>124</v>
      </c>
      <c r="C129" s="11" t="s">
        <v>181</v>
      </c>
      <c r="D129" s="11" t="s">
        <v>186</v>
      </c>
      <c r="E129" s="11" t="s">
        <v>155</v>
      </c>
      <c r="F129" s="1"/>
      <c r="G129" s="46">
        <v>1263060</v>
      </c>
      <c r="H129" s="1"/>
      <c r="I129" s="1" t="s">
        <v>154</v>
      </c>
      <c r="J129" s="37" t="s">
        <v>263</v>
      </c>
      <c r="K129" s="50" t="s">
        <v>252</v>
      </c>
    </row>
    <row r="130" spans="2:11" ht="123.75">
      <c r="B130" s="1">
        <v>125</v>
      </c>
      <c r="C130" s="11" t="s">
        <v>181</v>
      </c>
      <c r="D130" s="11" t="s">
        <v>186</v>
      </c>
      <c r="E130" s="11" t="s">
        <v>156</v>
      </c>
      <c r="F130" s="1"/>
      <c r="G130" s="46">
        <v>67940</v>
      </c>
      <c r="H130" s="1"/>
      <c r="I130" s="1" t="s">
        <v>157</v>
      </c>
      <c r="J130" s="37" t="s">
        <v>255</v>
      </c>
      <c r="K130" s="50" t="s">
        <v>252</v>
      </c>
    </row>
    <row r="131" spans="2:11" ht="123.75">
      <c r="B131" s="1">
        <v>126</v>
      </c>
      <c r="C131" s="11" t="s">
        <v>181</v>
      </c>
      <c r="D131" s="11" t="s">
        <v>186</v>
      </c>
      <c r="E131" s="11" t="s">
        <v>158</v>
      </c>
      <c r="F131" s="1"/>
      <c r="G131" s="46">
        <v>108460</v>
      </c>
      <c r="H131" s="1"/>
      <c r="I131" s="1" t="s">
        <v>159</v>
      </c>
      <c r="J131" s="37" t="s">
        <v>256</v>
      </c>
      <c r="K131" s="50" t="s">
        <v>252</v>
      </c>
    </row>
    <row r="132" spans="2:11" ht="123.75">
      <c r="B132" s="1">
        <v>127</v>
      </c>
      <c r="C132" s="11" t="s">
        <v>181</v>
      </c>
      <c r="D132" s="11" t="s">
        <v>186</v>
      </c>
      <c r="E132" s="11" t="s">
        <v>160</v>
      </c>
      <c r="F132" s="1"/>
      <c r="G132" s="46">
        <v>290307</v>
      </c>
      <c r="H132" s="1"/>
      <c r="I132" s="1" t="s">
        <v>161</v>
      </c>
      <c r="J132" s="37" t="s">
        <v>261</v>
      </c>
      <c r="K132" s="50" t="s">
        <v>252</v>
      </c>
    </row>
    <row r="133" spans="2:11" ht="123.75">
      <c r="B133" s="1">
        <v>128</v>
      </c>
      <c r="C133" s="11" t="s">
        <v>181</v>
      </c>
      <c r="D133" s="11" t="s">
        <v>186</v>
      </c>
      <c r="E133" s="11" t="s">
        <v>163</v>
      </c>
      <c r="F133" s="1"/>
      <c r="G133" s="46">
        <v>1028894</v>
      </c>
      <c r="H133" s="1">
        <v>317240</v>
      </c>
      <c r="I133" s="1" t="s">
        <v>162</v>
      </c>
      <c r="J133" s="37" t="s">
        <v>265</v>
      </c>
      <c r="K133" s="50" t="s">
        <v>252</v>
      </c>
    </row>
    <row r="134" spans="2:11" ht="123.75">
      <c r="B134" s="1">
        <v>129</v>
      </c>
      <c r="C134" s="11" t="s">
        <v>181</v>
      </c>
      <c r="D134" s="11" t="s">
        <v>186</v>
      </c>
      <c r="E134" s="11" t="s">
        <v>164</v>
      </c>
      <c r="F134" s="1"/>
      <c r="G134" s="46">
        <v>94538</v>
      </c>
      <c r="H134" s="1"/>
      <c r="I134" s="1" t="s">
        <v>165</v>
      </c>
      <c r="J134" s="37" t="s">
        <v>264</v>
      </c>
      <c r="K134" s="50" t="s">
        <v>252</v>
      </c>
    </row>
    <row r="135" spans="2:11" ht="123.75">
      <c r="B135" s="1">
        <v>130</v>
      </c>
      <c r="C135" s="11" t="s">
        <v>181</v>
      </c>
      <c r="D135" s="11" t="s">
        <v>186</v>
      </c>
      <c r="E135" s="11" t="s">
        <v>257</v>
      </c>
      <c r="F135" s="1"/>
      <c r="G135" s="46">
        <v>17318</v>
      </c>
      <c r="H135" s="1"/>
      <c r="I135" s="1" t="s">
        <v>166</v>
      </c>
      <c r="J135" s="37" t="s">
        <v>262</v>
      </c>
      <c r="K135" s="50" t="s">
        <v>252</v>
      </c>
    </row>
    <row r="136" spans="2:11" ht="123.75">
      <c r="B136" s="1">
        <v>131</v>
      </c>
      <c r="C136" s="11" t="s">
        <v>181</v>
      </c>
      <c r="D136" s="11" t="s">
        <v>186</v>
      </c>
      <c r="E136" s="11" t="s">
        <v>257</v>
      </c>
      <c r="F136" s="1"/>
      <c r="G136" s="46">
        <v>57006</v>
      </c>
      <c r="H136" s="1"/>
      <c r="I136" s="1" t="s">
        <v>167</v>
      </c>
      <c r="J136" s="37" t="s">
        <v>258</v>
      </c>
      <c r="K136" s="50" t="s">
        <v>252</v>
      </c>
    </row>
    <row r="137" spans="2:11" ht="123.75">
      <c r="B137" s="1">
        <v>132</v>
      </c>
      <c r="C137" s="11" t="s">
        <v>181</v>
      </c>
      <c r="D137" s="11" t="s">
        <v>186</v>
      </c>
      <c r="E137" s="11" t="s">
        <v>259</v>
      </c>
      <c r="F137" s="1"/>
      <c r="G137" s="46">
        <v>72440</v>
      </c>
      <c r="H137" s="1"/>
      <c r="I137" s="1" t="s">
        <v>168</v>
      </c>
      <c r="J137" s="37" t="s">
        <v>260</v>
      </c>
      <c r="K137" s="50" t="s">
        <v>252</v>
      </c>
    </row>
    <row r="138" spans="2:11" ht="123.75">
      <c r="B138" s="1">
        <v>133</v>
      </c>
      <c r="C138" s="11" t="s">
        <v>181</v>
      </c>
      <c r="D138" s="11" t="s">
        <v>186</v>
      </c>
      <c r="E138" s="11" t="s">
        <v>169</v>
      </c>
      <c r="F138" s="1"/>
      <c r="G138" s="46">
        <v>27347</v>
      </c>
      <c r="H138" s="1"/>
      <c r="I138" s="1" t="s">
        <v>170</v>
      </c>
      <c r="J138" s="37" t="s">
        <v>254</v>
      </c>
      <c r="K138" s="50" t="s">
        <v>252</v>
      </c>
    </row>
    <row r="139" spans="2:11" ht="123.75">
      <c r="B139" s="1">
        <v>134</v>
      </c>
      <c r="C139" s="11" t="s">
        <v>181</v>
      </c>
      <c r="D139" s="11" t="s">
        <v>186</v>
      </c>
      <c r="E139" s="11" t="s">
        <v>185</v>
      </c>
      <c r="F139" s="1"/>
      <c r="G139" s="46">
        <v>3210508</v>
      </c>
      <c r="H139" s="1"/>
      <c r="I139" s="1" t="s">
        <v>171</v>
      </c>
      <c r="J139" s="37" t="s">
        <v>266</v>
      </c>
      <c r="K139" s="50" t="s">
        <v>252</v>
      </c>
    </row>
    <row r="140" spans="2:11" ht="123.75">
      <c r="B140" s="1">
        <v>135</v>
      </c>
      <c r="C140" s="11" t="s">
        <v>181</v>
      </c>
      <c r="D140" s="11" t="s">
        <v>186</v>
      </c>
      <c r="E140" s="11" t="s">
        <v>268</v>
      </c>
      <c r="F140" s="1"/>
      <c r="G140" s="46">
        <v>943408</v>
      </c>
      <c r="H140" s="46">
        <v>322498</v>
      </c>
      <c r="I140" s="1" t="s">
        <v>172</v>
      </c>
      <c r="J140" s="37" t="s">
        <v>267</v>
      </c>
      <c r="K140" s="50" t="s">
        <v>252</v>
      </c>
    </row>
    <row r="141" spans="2:11" ht="123.75">
      <c r="B141" s="1">
        <v>136</v>
      </c>
      <c r="C141" s="11" t="s">
        <v>181</v>
      </c>
      <c r="D141" s="11" t="s">
        <v>186</v>
      </c>
      <c r="E141" s="11" t="s">
        <v>269</v>
      </c>
      <c r="F141" s="1"/>
      <c r="G141" s="46">
        <v>17000</v>
      </c>
      <c r="H141" s="46"/>
      <c r="I141" s="1"/>
      <c r="J141" s="37" t="s">
        <v>270</v>
      </c>
      <c r="K141" s="50" t="s">
        <v>252</v>
      </c>
    </row>
    <row r="142" spans="2:11" ht="21.75" customHeight="1">
      <c r="B142" s="1"/>
      <c r="C142" s="11" t="s">
        <v>273</v>
      </c>
      <c r="D142" s="11"/>
      <c r="E142" s="11"/>
      <c r="F142" s="1"/>
      <c r="G142" s="46">
        <f>SUM(G6:G141)</f>
        <v>84470515.63</v>
      </c>
      <c r="H142" s="46"/>
      <c r="I142" s="1"/>
      <c r="J142" s="37"/>
      <c r="K142" s="50"/>
    </row>
    <row r="143" ht="12.75">
      <c r="K143" s="51"/>
    </row>
  </sheetData>
  <sheetProtection/>
  <mergeCells count="2">
    <mergeCell ref="D3:I3"/>
    <mergeCell ref="D1:I1"/>
  </mergeCells>
  <printOptions/>
  <pageMargins left="0.75" right="0.75" top="1" bottom="1" header="0.5" footer="0.5"/>
  <pageSetup horizontalDpi="600" verticalDpi="600" orientation="landscape" scale="79" r:id="rId1"/>
  <colBreaks count="1" manualBreakCount="1">
    <brk id="11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35"/>
  <sheetViews>
    <sheetView zoomScaleSheetLayoutView="75" zoomScalePageLayoutView="0" workbookViewId="0" topLeftCell="A11">
      <selection activeCell="L20" sqref="L20"/>
    </sheetView>
  </sheetViews>
  <sheetFormatPr defaultColWidth="9.00390625" defaultRowHeight="12.75"/>
  <cols>
    <col min="1" max="1" width="5.625" style="0" customWidth="1"/>
    <col min="2" max="2" width="6.25390625" style="0" customWidth="1"/>
    <col min="3" max="3" width="22.375" style="0" customWidth="1"/>
    <col min="4" max="4" width="12.875" style="0" customWidth="1"/>
    <col min="5" max="5" width="21.75390625" style="10" customWidth="1"/>
    <col min="6" max="6" width="7.75390625" style="0" customWidth="1"/>
    <col min="7" max="7" width="16.25390625" style="0" customWidth="1"/>
    <col min="8" max="8" width="11.375" style="0" customWidth="1"/>
    <col min="9" max="9" width="10.125" style="0" customWidth="1"/>
    <col min="10" max="10" width="17.00390625" style="0" customWidth="1"/>
    <col min="11" max="11" width="12.125" style="0" customWidth="1"/>
    <col min="12" max="12" width="21.25390625" style="0" customWidth="1"/>
  </cols>
  <sheetData>
    <row r="1" ht="0.75" customHeight="1"/>
    <row r="2" spans="7:10" ht="16.5" customHeight="1" hidden="1">
      <c r="G2" s="68"/>
      <c r="H2" s="68"/>
      <c r="I2" s="68"/>
      <c r="J2" s="68"/>
    </row>
    <row r="3" spans="7:10" ht="16.5" customHeight="1" hidden="1">
      <c r="G3" s="68"/>
      <c r="H3" s="68"/>
      <c r="I3" s="68"/>
      <c r="J3" s="68"/>
    </row>
    <row r="4" spans="7:10" ht="16.5" customHeight="1" hidden="1">
      <c r="G4" s="68"/>
      <c r="H4" s="68"/>
      <c r="I4" s="68"/>
      <c r="J4" s="68"/>
    </row>
    <row r="5" spans="2:11" s="8" customFormat="1" ht="16.5" customHeight="1" hidden="1">
      <c r="B5" s="26"/>
      <c r="C5" s="27"/>
      <c r="D5" s="28"/>
      <c r="E5" s="28"/>
      <c r="F5" s="28"/>
      <c r="G5" s="69"/>
      <c r="H5" s="69"/>
      <c r="I5" s="69"/>
      <c r="J5" s="69"/>
      <c r="K5" s="26"/>
    </row>
    <row r="6" spans="2:11" s="8" customFormat="1" ht="16.5" customHeight="1" hidden="1">
      <c r="B6" s="26"/>
      <c r="C6" s="27"/>
      <c r="D6" s="28"/>
      <c r="E6" s="28"/>
      <c r="F6" s="28"/>
      <c r="G6" s="69"/>
      <c r="H6" s="69"/>
      <c r="I6" s="69"/>
      <c r="J6" s="69"/>
      <c r="K6" s="26"/>
    </row>
    <row r="7" spans="2:11" s="8" customFormat="1" ht="16.5" customHeight="1" hidden="1">
      <c r="B7" s="26"/>
      <c r="C7" s="27"/>
      <c r="D7" s="28"/>
      <c r="E7" s="28"/>
      <c r="F7" s="28"/>
      <c r="G7" s="69"/>
      <c r="H7" s="69"/>
      <c r="I7" s="69"/>
      <c r="J7" s="69"/>
      <c r="K7" s="26"/>
    </row>
    <row r="8" spans="12:14" ht="13.5" thickBot="1">
      <c r="L8" s="8"/>
      <c r="M8" s="8"/>
      <c r="N8" s="8"/>
    </row>
    <row r="9" spans="2:14" ht="51" customHeight="1">
      <c r="B9" s="2" t="s">
        <v>0</v>
      </c>
      <c r="C9" s="31" t="s">
        <v>1</v>
      </c>
      <c r="D9" s="31" t="s">
        <v>2</v>
      </c>
      <c r="E9" s="31" t="s">
        <v>3</v>
      </c>
      <c r="F9" s="32" t="s">
        <v>4</v>
      </c>
      <c r="G9" s="31" t="s">
        <v>5</v>
      </c>
      <c r="H9" s="31" t="s">
        <v>6</v>
      </c>
      <c r="I9" s="31" t="s">
        <v>7</v>
      </c>
      <c r="J9" s="30" t="s">
        <v>8</v>
      </c>
      <c r="K9" s="7" t="s">
        <v>9</v>
      </c>
      <c r="L9" s="29" t="s">
        <v>180</v>
      </c>
      <c r="M9" s="8"/>
      <c r="N9" s="8"/>
    </row>
    <row r="10" spans="2:14" s="6" customFormat="1" ht="11.25" customHeight="1" thickBot="1">
      <c r="B10" s="3">
        <v>1</v>
      </c>
      <c r="C10" s="4">
        <v>2</v>
      </c>
      <c r="D10" s="4">
        <v>3</v>
      </c>
      <c r="E10" s="17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/>
      <c r="L10" s="5"/>
      <c r="M10" s="9"/>
      <c r="N10" s="9"/>
    </row>
    <row r="11" spans="2:14" ht="23.25">
      <c r="B11" s="13"/>
      <c r="C11" s="13"/>
      <c r="D11" s="70" t="s">
        <v>10</v>
      </c>
      <c r="E11" s="71"/>
      <c r="F11" s="71"/>
      <c r="G11" s="71"/>
      <c r="H11" s="71"/>
      <c r="I11" s="72"/>
      <c r="J11" s="14"/>
      <c r="K11" s="13"/>
      <c r="L11" s="13"/>
      <c r="M11" s="8"/>
      <c r="N11" s="8"/>
    </row>
    <row r="12" spans="2:14" ht="33" customHeight="1">
      <c r="B12" s="21"/>
      <c r="C12" s="24"/>
      <c r="D12" s="66" t="s">
        <v>179</v>
      </c>
      <c r="E12" s="66"/>
      <c r="F12" s="66"/>
      <c r="G12" s="66"/>
      <c r="H12" s="67"/>
      <c r="I12" s="1"/>
      <c r="J12" s="12"/>
      <c r="K12" s="1"/>
      <c r="L12" s="1"/>
      <c r="M12" s="8"/>
      <c r="N12" s="8"/>
    </row>
    <row r="13" spans="2:12" ht="63.75">
      <c r="B13" s="1">
        <v>1</v>
      </c>
      <c r="C13" s="11" t="s">
        <v>181</v>
      </c>
      <c r="D13" s="11" t="s">
        <v>186</v>
      </c>
      <c r="E13" s="11" t="s">
        <v>187</v>
      </c>
      <c r="F13" s="1">
        <v>1976</v>
      </c>
      <c r="G13" s="41">
        <v>580839.66</v>
      </c>
      <c r="H13" s="1"/>
      <c r="I13" s="1">
        <v>103.3</v>
      </c>
      <c r="J13" s="15">
        <v>110112000002</v>
      </c>
      <c r="K13" s="1"/>
      <c r="L13" s="1"/>
    </row>
    <row r="14" spans="2:12" ht="63.75">
      <c r="B14" s="1">
        <v>2</v>
      </c>
      <c r="C14" s="11" t="s">
        <v>181</v>
      </c>
      <c r="D14" s="11" t="s">
        <v>186</v>
      </c>
      <c r="E14" s="11" t="s">
        <v>188</v>
      </c>
      <c r="F14" s="1">
        <v>1956</v>
      </c>
      <c r="G14" s="41">
        <v>242995.14</v>
      </c>
      <c r="H14" s="1"/>
      <c r="I14">
        <v>449.6</v>
      </c>
      <c r="J14" s="15">
        <v>110112000003</v>
      </c>
      <c r="K14" s="1"/>
      <c r="L14" s="11" t="s">
        <v>199</v>
      </c>
    </row>
    <row r="15" spans="2:12" ht="114.75" customHeight="1">
      <c r="B15" s="1">
        <v>3</v>
      </c>
      <c r="C15" s="47" t="s">
        <v>181</v>
      </c>
      <c r="D15" s="11" t="s">
        <v>186</v>
      </c>
      <c r="E15" s="11" t="s">
        <v>190</v>
      </c>
      <c r="F15" s="1">
        <v>1956</v>
      </c>
      <c r="G15" s="41">
        <v>628453.08</v>
      </c>
      <c r="H15" s="1"/>
      <c r="I15" s="40">
        <v>262.9</v>
      </c>
      <c r="J15" s="15">
        <v>110112000004</v>
      </c>
      <c r="K15" s="1"/>
      <c r="L15" s="11" t="s">
        <v>200</v>
      </c>
    </row>
    <row r="16" spans="2:12" ht="64.5" customHeight="1">
      <c r="B16" s="1">
        <v>4</v>
      </c>
      <c r="C16" s="11" t="s">
        <v>181</v>
      </c>
      <c r="D16" s="11" t="s">
        <v>186</v>
      </c>
      <c r="E16" s="11" t="s">
        <v>195</v>
      </c>
      <c r="F16" s="1">
        <v>2009</v>
      </c>
      <c r="G16" s="41">
        <v>1593698</v>
      </c>
      <c r="H16" s="1"/>
      <c r="I16" s="40">
        <v>262.3</v>
      </c>
      <c r="J16" s="15">
        <v>110801000017</v>
      </c>
      <c r="K16" s="1"/>
      <c r="L16" s="49" t="s">
        <v>225</v>
      </c>
    </row>
    <row r="17" spans="2:12" ht="60" customHeight="1">
      <c r="B17" s="1">
        <v>5</v>
      </c>
      <c r="C17" s="11" t="s">
        <v>181</v>
      </c>
      <c r="D17" s="11" t="s">
        <v>186</v>
      </c>
      <c r="E17" s="11" t="s">
        <v>196</v>
      </c>
      <c r="F17" s="1">
        <v>1980</v>
      </c>
      <c r="G17" s="41">
        <v>90000</v>
      </c>
      <c r="H17" s="1"/>
      <c r="I17" s="40">
        <v>42.6</v>
      </c>
      <c r="J17" s="15">
        <v>110801140036</v>
      </c>
      <c r="K17" s="1"/>
      <c r="L17" s="1"/>
    </row>
    <row r="18" spans="2:12" ht="66" customHeight="1">
      <c r="B18" s="1">
        <v>6</v>
      </c>
      <c r="C18" s="11" t="s">
        <v>181</v>
      </c>
      <c r="D18" s="11" t="s">
        <v>186</v>
      </c>
      <c r="E18" s="11" t="s">
        <v>189</v>
      </c>
      <c r="F18" s="1">
        <v>1964</v>
      </c>
      <c r="G18" s="41">
        <v>1146442.58</v>
      </c>
      <c r="H18" s="1">
        <v>0</v>
      </c>
      <c r="I18" s="1">
        <v>420.5</v>
      </c>
      <c r="J18" s="15">
        <v>110112000005</v>
      </c>
      <c r="K18" s="1"/>
      <c r="L18" s="11" t="s">
        <v>199</v>
      </c>
    </row>
    <row r="19" spans="2:12" ht="66" customHeight="1">
      <c r="B19" s="1">
        <v>7</v>
      </c>
      <c r="C19" s="11" t="s">
        <v>181</v>
      </c>
      <c r="D19" s="11" t="s">
        <v>186</v>
      </c>
      <c r="E19" s="11" t="s">
        <v>216</v>
      </c>
      <c r="F19" s="1">
        <v>1986</v>
      </c>
      <c r="G19" s="41">
        <v>997697</v>
      </c>
      <c r="H19" s="1"/>
      <c r="I19" s="40">
        <v>267.3</v>
      </c>
      <c r="J19" s="15">
        <v>110801140031</v>
      </c>
      <c r="K19" s="1"/>
      <c r="L19" s="1"/>
    </row>
    <row r="20" spans="2:12" ht="62.25" customHeight="1">
      <c r="B20" s="1">
        <v>8</v>
      </c>
      <c r="C20" s="11" t="s">
        <v>181</v>
      </c>
      <c r="D20" s="11" t="s">
        <v>186</v>
      </c>
      <c r="E20" s="11" t="s">
        <v>197</v>
      </c>
      <c r="F20" s="1">
        <v>1955</v>
      </c>
      <c r="G20" s="41">
        <v>11301.14</v>
      </c>
      <c r="H20" s="1">
        <v>0</v>
      </c>
      <c r="I20" s="1">
        <v>123.5</v>
      </c>
      <c r="J20" s="15">
        <v>110851000225</v>
      </c>
      <c r="K20" s="1"/>
      <c r="L20" s="11" t="s">
        <v>199</v>
      </c>
    </row>
    <row r="21" spans="2:12" ht="65.25" customHeight="1">
      <c r="B21" s="1">
        <v>9</v>
      </c>
      <c r="C21" s="11" t="s">
        <v>181</v>
      </c>
      <c r="D21" s="11" t="s">
        <v>186</v>
      </c>
      <c r="E21" s="11" t="s">
        <v>198</v>
      </c>
      <c r="F21" s="1">
        <v>1955</v>
      </c>
      <c r="G21" s="41">
        <v>3998.86</v>
      </c>
      <c r="H21" s="1">
        <v>0</v>
      </c>
      <c r="I21" s="1">
        <v>43.7</v>
      </c>
      <c r="J21" s="15">
        <v>110851000226</v>
      </c>
      <c r="K21" s="1"/>
      <c r="L21" s="1"/>
    </row>
    <row r="22" spans="2:12" ht="62.25" customHeight="1">
      <c r="B22" s="1">
        <v>10</v>
      </c>
      <c r="C22" s="11" t="s">
        <v>181</v>
      </c>
      <c r="D22" s="11" t="s">
        <v>186</v>
      </c>
      <c r="E22" s="11" t="s">
        <v>215</v>
      </c>
      <c r="F22" s="1">
        <v>1974</v>
      </c>
      <c r="G22" s="41">
        <v>11970</v>
      </c>
      <c r="H22" s="1">
        <v>0</v>
      </c>
      <c r="I22" s="1"/>
      <c r="J22" s="15">
        <v>110801140032</v>
      </c>
      <c r="K22" s="1"/>
      <c r="L22" s="1"/>
    </row>
    <row r="23" spans="2:12" ht="16.5" customHeight="1">
      <c r="B23" s="42"/>
      <c r="C23" s="43" t="s">
        <v>191</v>
      </c>
      <c r="D23" s="43"/>
      <c r="E23" s="43"/>
      <c r="F23" s="42"/>
      <c r="G23" s="44">
        <f>SUM(G13:G22)</f>
        <v>5307395.46</v>
      </c>
      <c r="H23" s="42"/>
      <c r="I23" s="42"/>
      <c r="J23" s="45"/>
      <c r="K23" s="42"/>
      <c r="L23" s="42"/>
    </row>
    <row r="24" spans="2:12" ht="12.75">
      <c r="B24" s="8"/>
      <c r="C24" s="26"/>
      <c r="D24" s="26"/>
      <c r="E24" s="26"/>
      <c r="F24" s="8"/>
      <c r="G24" s="35"/>
      <c r="H24" s="8"/>
      <c r="I24" s="8"/>
      <c r="J24" s="36"/>
      <c r="K24" s="8"/>
      <c r="L24" s="8"/>
    </row>
    <row r="25" spans="3:10" s="8" customFormat="1" ht="12.75">
      <c r="C25" s="26"/>
      <c r="D25" s="26"/>
      <c r="E25" s="26"/>
      <c r="G25" s="35"/>
      <c r="J25" s="36"/>
    </row>
    <row r="26" spans="3:10" s="8" customFormat="1" ht="12.75">
      <c r="C26" s="26"/>
      <c r="D26" s="26"/>
      <c r="E26" s="26"/>
      <c r="G26" s="35"/>
      <c r="J26" s="36"/>
    </row>
    <row r="27" spans="3:10" s="8" customFormat="1" ht="12.75">
      <c r="C27" s="26"/>
      <c r="D27" s="26"/>
      <c r="E27" s="26"/>
      <c r="G27" s="35"/>
      <c r="J27" s="36"/>
    </row>
    <row r="28" spans="3:10" s="8" customFormat="1" ht="12.75">
      <c r="C28" s="26"/>
      <c r="D28" s="26"/>
      <c r="E28" s="26"/>
      <c r="G28" s="35"/>
      <c r="J28" s="36"/>
    </row>
    <row r="29" spans="3:10" s="8" customFormat="1" ht="12.75">
      <c r="C29" s="26"/>
      <c r="D29" s="26"/>
      <c r="E29" s="26"/>
      <c r="G29" s="35"/>
      <c r="J29" s="36"/>
    </row>
    <row r="30" spans="3:10" s="8" customFormat="1" ht="12.75">
      <c r="C30" s="26"/>
      <c r="D30" s="26"/>
      <c r="E30" s="26"/>
      <c r="G30" s="35"/>
      <c r="J30" s="36"/>
    </row>
    <row r="31" spans="3:10" s="8" customFormat="1" ht="12.75">
      <c r="C31" s="26"/>
      <c r="D31" s="26"/>
      <c r="E31" s="26"/>
      <c r="G31" s="35"/>
      <c r="J31" s="36"/>
    </row>
    <row r="32" spans="5:10" s="8" customFormat="1" ht="12.75">
      <c r="E32" s="26"/>
      <c r="G32" s="35"/>
      <c r="J32" s="36"/>
    </row>
    <row r="33" s="8" customFormat="1" ht="12.75">
      <c r="E33" s="26"/>
    </row>
    <row r="34" s="8" customFormat="1" ht="12.75">
      <c r="E34" s="26"/>
    </row>
    <row r="35" spans="2:11" s="8" customFormat="1" ht="12.75">
      <c r="B35"/>
      <c r="C35"/>
      <c r="D35"/>
      <c r="E35" s="10"/>
      <c r="F35"/>
      <c r="G35"/>
      <c r="H35"/>
      <c r="I35"/>
      <c r="J35"/>
      <c r="K35"/>
    </row>
  </sheetData>
  <sheetProtection/>
  <mergeCells count="8">
    <mergeCell ref="D12:H12"/>
    <mergeCell ref="G2:J2"/>
    <mergeCell ref="G3:J3"/>
    <mergeCell ref="G4:J4"/>
    <mergeCell ref="G5:J5"/>
    <mergeCell ref="G6:J6"/>
    <mergeCell ref="G7:J7"/>
    <mergeCell ref="D11:I11"/>
  </mergeCells>
  <printOptions/>
  <pageMargins left="0.75" right="0.75" top="1" bottom="1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2013-03-27T07:45:49Z</cp:lastPrinted>
  <dcterms:created xsi:type="dcterms:W3CDTF">2007-07-18T06:03:57Z</dcterms:created>
  <dcterms:modified xsi:type="dcterms:W3CDTF">2019-03-27T07:14:18Z</dcterms:modified>
  <cp:category/>
  <cp:version/>
  <cp:contentType/>
  <cp:contentStatus/>
</cp:coreProperties>
</file>